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rv-arquivos\CPL\EMAP\2024\PUBLICAÇÃO ECM\PUBLICAÇÃO ECM PE 024 2024 - ALTERAÇÃO DE EDITAL - REPUBLICACAO\PLANILHA NOVA EDITÁVEL\"/>
    </mc:Choice>
  </mc:AlternateContent>
  <xr:revisionPtr revIDLastSave="0" documentId="8_{A7A5E9A9-3830-4B5D-B160-0719BEE3E5B8}" xr6:coauthVersionLast="47" xr6:coauthVersionMax="47" xr10:uidLastSave="{00000000-0000-0000-0000-000000000000}"/>
  <bookViews>
    <workbookView xWindow="-120" yWindow="-120" windowWidth="29040" windowHeight="15720" tabRatio="864" firstSheet="9" activeTab="16" xr2:uid="{00000000-000D-0000-FFFF-FFFF00000000}"/>
  </bookViews>
  <sheets>
    <sheet name="PIS-COF" sheetId="6" state="hidden" r:id="rId1"/>
    <sheet name="Planilha3" sheetId="3" state="hidden" r:id="rId2"/>
    <sheet name="Planilha1" sheetId="32" state="hidden" r:id="rId3"/>
    <sheet name="GERAL" sheetId="2" r:id="rId4"/>
    <sheet name="E.O. D" sheetId="10" r:id="rId5"/>
    <sheet name="E.O. N" sheetId="40" r:id="rId6"/>
    <sheet name="A.C.O.P. D" sheetId="41" r:id="rId7"/>
    <sheet name="A.C.O.P. N" sheetId="42" r:id="rId8"/>
    <sheet name="C.O. I D" sheetId="43" r:id="rId9"/>
    <sheet name="C.O. I N" sheetId="44" r:id="rId10"/>
    <sheet name="C.O. II D" sheetId="45" r:id="rId11"/>
    <sheet name="C.O. II N" sheetId="46" r:id="rId12"/>
    <sheet name="C.O. III D" sheetId="47" r:id="rId13"/>
    <sheet name="B.C. D" sheetId="48" r:id="rId14"/>
    <sheet name="B.C. N" sheetId="49" r:id="rId15"/>
    <sheet name="B.C.L. D" sheetId="50" r:id="rId16"/>
    <sheet name="B.C.L. N" sheetId="51" r:id="rId17"/>
    <sheet name="Planilha11" sheetId="23" state="hidden" r:id="rId18"/>
    <sheet name="Planilha4" sheetId="4" state="hidden" r:id="rId19"/>
    <sheet name="Planilha5" sheetId="5" state="hidden" r:id="rId20"/>
  </sheets>
  <definedNames>
    <definedName name="_xlnm.Print_Area" localSheetId="6">'A.C.O.P. D'!$A$1:$I$58</definedName>
    <definedName name="_xlnm.Print_Area" localSheetId="7">'A.C.O.P. N'!$A$1:$I$60</definedName>
    <definedName name="_xlnm.Print_Area" localSheetId="13">'B.C. D'!$A$1:$I$59</definedName>
    <definedName name="_xlnm.Print_Area" localSheetId="14">'B.C. N'!$A$1:$I$61</definedName>
    <definedName name="_xlnm.Print_Area" localSheetId="15">'B.C.L. D'!$A$1:$I$59</definedName>
    <definedName name="_xlnm.Print_Area" localSheetId="16">'B.C.L. N'!$A$1:$I$61</definedName>
    <definedName name="_xlnm.Print_Area" localSheetId="8">'C.O. I D'!$A$1:$I$58</definedName>
    <definedName name="_xlnm.Print_Area" localSheetId="9">'C.O. I N'!$A$1:$I$60</definedName>
    <definedName name="_xlnm.Print_Area" localSheetId="10">'C.O. II D'!$A$1:$I$58</definedName>
    <definedName name="_xlnm.Print_Area" localSheetId="11">'C.O. II N'!$A$1:$I$60</definedName>
    <definedName name="_xlnm.Print_Area" localSheetId="12">'C.O. III D'!$A$1:$I$58</definedName>
    <definedName name="_xlnm.Print_Area" localSheetId="4">'E.O. D'!$A$1:$I$58</definedName>
    <definedName name="_xlnm.Print_Area" localSheetId="5">'E.O. N'!$A$1:$I$60</definedName>
    <definedName name="_xlnm.Print_Area" localSheetId="3">GERAL!$B$1:$I$22</definedName>
    <definedName name="_xlnm.Print_Area" localSheetId="18">Planilha4!$A$1:$F$56</definedName>
    <definedName name="_xlnm.Print_Titles" localSheetId="6">'A.C.O.P. D'!$1:$1</definedName>
    <definedName name="_xlnm.Print_Titles" localSheetId="7">'A.C.O.P. N'!$1:$1</definedName>
    <definedName name="_xlnm.Print_Titles" localSheetId="13">'B.C. D'!$1:$1</definedName>
    <definedName name="_xlnm.Print_Titles" localSheetId="14">'B.C. N'!$1:$1</definedName>
    <definedName name="_xlnm.Print_Titles" localSheetId="15">'B.C.L. D'!$1:$1</definedName>
    <definedName name="_xlnm.Print_Titles" localSheetId="16">'B.C.L. N'!$1:$1</definedName>
    <definedName name="_xlnm.Print_Titles" localSheetId="8">'C.O. I D'!$1:$1</definedName>
    <definedName name="_xlnm.Print_Titles" localSheetId="9">'C.O. I N'!$1:$1</definedName>
    <definedName name="_xlnm.Print_Titles" localSheetId="10">'C.O. II D'!$1:$1</definedName>
    <definedName name="_xlnm.Print_Titles" localSheetId="11">'C.O. II N'!$1:$1</definedName>
    <definedName name="_xlnm.Print_Titles" localSheetId="12">'C.O. III D'!$1:$1</definedName>
    <definedName name="_xlnm.Print_Titles" localSheetId="4">'E.O. D'!$1:$1</definedName>
    <definedName name="_xlnm.Print_Titles" localSheetId="5">'E.O. N'!$1:$1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1" l="1"/>
  <c r="I4" i="50"/>
  <c r="I4" i="49"/>
  <c r="I4" i="48"/>
  <c r="I4" i="47"/>
  <c r="I4" i="46"/>
  <c r="I4" i="45"/>
  <c r="I4" i="44"/>
  <c r="I4" i="43"/>
  <c r="I4" i="42"/>
  <c r="I4" i="41"/>
  <c r="I4" i="40"/>
  <c r="I4" i="10"/>
  <c r="H60" i="51" l="1"/>
  <c r="I49" i="51"/>
  <c r="H33" i="51"/>
  <c r="H28" i="51"/>
  <c r="H19" i="51"/>
  <c r="I7" i="51"/>
  <c r="I8" i="51" s="1"/>
  <c r="I6" i="51"/>
  <c r="I5" i="51"/>
  <c r="H58" i="50"/>
  <c r="I47" i="50"/>
  <c r="H31" i="50"/>
  <c r="H26" i="50"/>
  <c r="H17" i="50"/>
  <c r="I5" i="50"/>
  <c r="I6" i="50" s="1"/>
  <c r="H60" i="49"/>
  <c r="I49" i="49"/>
  <c r="H33" i="49"/>
  <c r="H28" i="49"/>
  <c r="H19" i="49"/>
  <c r="I7" i="49"/>
  <c r="I6" i="49"/>
  <c r="I5" i="49"/>
  <c r="I47" i="48"/>
  <c r="H58" i="48"/>
  <c r="H31" i="48"/>
  <c r="H26" i="48"/>
  <c r="H17" i="48"/>
  <c r="I5" i="48"/>
  <c r="I6" i="48" s="1"/>
  <c r="I32" i="51" l="1"/>
  <c r="I31" i="51"/>
  <c r="I17" i="51"/>
  <c r="I22" i="51"/>
  <c r="I30" i="51"/>
  <c r="I18" i="51"/>
  <c r="I33" i="51"/>
  <c r="I16" i="51"/>
  <c r="I23" i="51"/>
  <c r="I21" i="51"/>
  <c r="I28" i="51" s="1"/>
  <c r="I27" i="51"/>
  <c r="I15" i="51"/>
  <c r="I35" i="51"/>
  <c r="I26" i="51"/>
  <c r="I14" i="51"/>
  <c r="I24" i="51"/>
  <c r="I12" i="51"/>
  <c r="I25" i="51"/>
  <c r="I13" i="51"/>
  <c r="I11" i="51"/>
  <c r="I30" i="50"/>
  <c r="I19" i="50"/>
  <c r="I29" i="50"/>
  <c r="I9" i="50"/>
  <c r="I28" i="50"/>
  <c r="I16" i="50"/>
  <c r="I21" i="50"/>
  <c r="I15" i="50"/>
  <c r="I14" i="50"/>
  <c r="I25" i="50"/>
  <c r="I13" i="50"/>
  <c r="I24" i="50"/>
  <c r="I12" i="50"/>
  <c r="I20" i="50"/>
  <c r="I23" i="50"/>
  <c r="I11" i="50"/>
  <c r="I10" i="50"/>
  <c r="I31" i="50"/>
  <c r="I22" i="50"/>
  <c r="I33" i="50"/>
  <c r="I8" i="49"/>
  <c r="I32" i="49" s="1"/>
  <c r="I31" i="49"/>
  <c r="I23" i="49"/>
  <c r="I30" i="49"/>
  <c r="I18" i="49"/>
  <c r="I22" i="49"/>
  <c r="I17" i="49"/>
  <c r="I24" i="49"/>
  <c r="I26" i="49"/>
  <c r="I14" i="49"/>
  <c r="I12" i="49"/>
  <c r="I33" i="49"/>
  <c r="I25" i="49"/>
  <c r="I13" i="49"/>
  <c r="I30" i="48"/>
  <c r="I16" i="48"/>
  <c r="I22" i="48"/>
  <c r="I9" i="48"/>
  <c r="I29" i="48"/>
  <c r="I28" i="48"/>
  <c r="I11" i="48"/>
  <c r="I10" i="48"/>
  <c r="I19" i="48"/>
  <c r="I20" i="48"/>
  <c r="I15" i="48"/>
  <c r="I12" i="48"/>
  <c r="I21" i="48"/>
  <c r="I14" i="48"/>
  <c r="I24" i="48"/>
  <c r="I23" i="48"/>
  <c r="I33" i="48"/>
  <c r="I25" i="48"/>
  <c r="I13" i="48"/>
  <c r="I31" i="48"/>
  <c r="I27" i="49" l="1"/>
  <c r="I16" i="49"/>
  <c r="I11" i="49"/>
  <c r="I35" i="49"/>
  <c r="I21" i="49"/>
  <c r="I19" i="51"/>
  <c r="I37" i="51" s="1"/>
  <c r="I38" i="51" s="1"/>
  <c r="I50" i="51" s="1"/>
  <c r="I17" i="50"/>
  <c r="I26" i="50"/>
  <c r="I15" i="49"/>
  <c r="I28" i="49"/>
  <c r="I19" i="49"/>
  <c r="I37" i="49" s="1"/>
  <c r="I38" i="49" s="1"/>
  <c r="I50" i="49" s="1"/>
  <c r="I17" i="48"/>
  <c r="I26" i="48"/>
  <c r="I52" i="51" l="1"/>
  <c r="I54" i="51" s="1"/>
  <c r="I61" i="51" s="1"/>
  <c r="I35" i="50"/>
  <c r="I36" i="50" s="1"/>
  <c r="I48" i="50" s="1"/>
  <c r="I52" i="49"/>
  <c r="I54" i="49" s="1"/>
  <c r="I61" i="49" s="1"/>
  <c r="I35" i="48"/>
  <c r="I36" i="48" s="1"/>
  <c r="I48" i="48" s="1"/>
  <c r="I56" i="51" l="1"/>
  <c r="G17" i="2"/>
  <c r="I56" i="49"/>
  <c r="G15" i="2"/>
  <c r="I50" i="50"/>
  <c r="I52" i="50" s="1"/>
  <c r="I59" i="50" s="1"/>
  <c r="I50" i="48"/>
  <c r="I52" i="48" s="1"/>
  <c r="I59" i="48" s="1"/>
  <c r="I54" i="50" l="1"/>
  <c r="G16" i="2"/>
  <c r="I54" i="48"/>
  <c r="G14" i="2"/>
  <c r="H57" i="47"/>
  <c r="I46" i="47"/>
  <c r="H31" i="47"/>
  <c r="H26" i="47"/>
  <c r="H17" i="47"/>
  <c r="I5" i="47"/>
  <c r="I6" i="47" s="1"/>
  <c r="H59" i="46"/>
  <c r="I48" i="46"/>
  <c r="H33" i="46"/>
  <c r="H28" i="46"/>
  <c r="H19" i="46"/>
  <c r="I7" i="46"/>
  <c r="I8" i="46" s="1"/>
  <c r="I6" i="46"/>
  <c r="I5" i="46"/>
  <c r="H57" i="45"/>
  <c r="I46" i="45"/>
  <c r="H31" i="45"/>
  <c r="H26" i="45"/>
  <c r="H17" i="45"/>
  <c r="I5" i="45"/>
  <c r="I6" i="45" s="1"/>
  <c r="H59" i="44"/>
  <c r="I48" i="44"/>
  <c r="H33" i="44"/>
  <c r="H28" i="44"/>
  <c r="H19" i="44"/>
  <c r="I7" i="44"/>
  <c r="I6" i="44"/>
  <c r="I5" i="44"/>
  <c r="H57" i="43"/>
  <c r="I46" i="43"/>
  <c r="H31" i="43"/>
  <c r="H26" i="43"/>
  <c r="H17" i="43"/>
  <c r="I5" i="43"/>
  <c r="I6" i="43" s="1"/>
  <c r="H59" i="42"/>
  <c r="I48" i="42"/>
  <c r="H33" i="42"/>
  <c r="H28" i="42"/>
  <c r="H19" i="42"/>
  <c r="I7" i="42"/>
  <c r="I8" i="42" s="1"/>
  <c r="I6" i="42"/>
  <c r="I5" i="42"/>
  <c r="H57" i="41"/>
  <c r="I46" i="41"/>
  <c r="H31" i="41"/>
  <c r="H26" i="41"/>
  <c r="H17" i="41"/>
  <c r="I5" i="41"/>
  <c r="I6" i="41" s="1"/>
  <c r="I7" i="40"/>
  <c r="I6" i="40"/>
  <c r="I5" i="40"/>
  <c r="I8" i="40" s="1"/>
  <c r="H59" i="40"/>
  <c r="I48" i="40"/>
  <c r="H33" i="40"/>
  <c r="H28" i="40"/>
  <c r="H19" i="40"/>
  <c r="H57" i="10"/>
  <c r="H17" i="10"/>
  <c r="I5" i="10"/>
  <c r="I46" i="10"/>
  <c r="I8" i="44" l="1"/>
  <c r="I30" i="47"/>
  <c r="I28" i="47"/>
  <c r="I23" i="47"/>
  <c r="I29" i="47"/>
  <c r="I16" i="47"/>
  <c r="I15" i="47"/>
  <c r="I25" i="47"/>
  <c r="I22" i="47"/>
  <c r="I31" i="47"/>
  <c r="I14" i="47"/>
  <c r="I13" i="47"/>
  <c r="I12" i="47"/>
  <c r="I11" i="47"/>
  <c r="I10" i="47"/>
  <c r="I9" i="47"/>
  <c r="I19" i="47"/>
  <c r="I20" i="47"/>
  <c r="I24" i="47"/>
  <c r="I21" i="47"/>
  <c r="I33" i="47"/>
  <c r="I32" i="46"/>
  <c r="I22" i="46"/>
  <c r="I31" i="46"/>
  <c r="I30" i="46"/>
  <c r="I18" i="46"/>
  <c r="I24" i="46"/>
  <c r="I17" i="46"/>
  <c r="I11" i="46"/>
  <c r="I16" i="46"/>
  <c r="I25" i="46"/>
  <c r="I23" i="46"/>
  <c r="I27" i="46"/>
  <c r="I15" i="46"/>
  <c r="I12" i="46"/>
  <c r="I33" i="46"/>
  <c r="I26" i="46"/>
  <c r="I14" i="46"/>
  <c r="I35" i="46"/>
  <c r="I21" i="46"/>
  <c r="I13" i="46"/>
  <c r="I30" i="45"/>
  <c r="I28" i="45"/>
  <c r="I16" i="45"/>
  <c r="I14" i="45"/>
  <c r="I10" i="45"/>
  <c r="I9" i="45"/>
  <c r="I29" i="45"/>
  <c r="I12" i="45"/>
  <c r="I33" i="45"/>
  <c r="I19" i="45"/>
  <c r="I15" i="45"/>
  <c r="I31" i="45"/>
  <c r="I25" i="45"/>
  <c r="I13" i="45"/>
  <c r="I21" i="45"/>
  <c r="I24" i="45"/>
  <c r="I23" i="45"/>
  <c r="I11" i="45"/>
  <c r="I22" i="45"/>
  <c r="I20" i="45"/>
  <c r="I32" i="44"/>
  <c r="I17" i="44"/>
  <c r="I24" i="44"/>
  <c r="I11" i="44"/>
  <c r="I22" i="44"/>
  <c r="I21" i="44"/>
  <c r="I31" i="44"/>
  <c r="I12" i="44"/>
  <c r="I30" i="44"/>
  <c r="I18" i="44"/>
  <c r="I35" i="44"/>
  <c r="I16" i="44"/>
  <c r="I26" i="44"/>
  <c r="I14" i="44"/>
  <c r="I25" i="44"/>
  <c r="I23" i="44"/>
  <c r="I27" i="44"/>
  <c r="I15" i="44"/>
  <c r="I13" i="44"/>
  <c r="I33" i="44"/>
  <c r="I30" i="43"/>
  <c r="I14" i="43"/>
  <c r="I12" i="43"/>
  <c r="I10" i="43"/>
  <c r="I31" i="43"/>
  <c r="I29" i="43"/>
  <c r="I13" i="43"/>
  <c r="I24" i="43"/>
  <c r="I11" i="43"/>
  <c r="I33" i="43"/>
  <c r="I19" i="43"/>
  <c r="I28" i="43"/>
  <c r="I16" i="43"/>
  <c r="I15" i="43"/>
  <c r="I25" i="43"/>
  <c r="I23" i="43"/>
  <c r="I22" i="43"/>
  <c r="I9" i="43"/>
  <c r="I20" i="43"/>
  <c r="I21" i="43"/>
  <c r="I32" i="42"/>
  <c r="I18" i="42"/>
  <c r="I31" i="42"/>
  <c r="I30" i="42"/>
  <c r="I21" i="42"/>
  <c r="I17" i="42"/>
  <c r="I12" i="42"/>
  <c r="I33" i="42"/>
  <c r="I16" i="42"/>
  <c r="I11" i="42"/>
  <c r="I27" i="42"/>
  <c r="I15" i="42"/>
  <c r="I35" i="42"/>
  <c r="I26" i="42"/>
  <c r="I14" i="42"/>
  <c r="I23" i="42"/>
  <c r="I25" i="42"/>
  <c r="I13" i="42"/>
  <c r="I24" i="42"/>
  <c r="I22" i="42"/>
  <c r="I30" i="41"/>
  <c r="I28" i="41"/>
  <c r="I16" i="41"/>
  <c r="I25" i="41"/>
  <c r="I12" i="41"/>
  <c r="I22" i="41"/>
  <c r="I9" i="41"/>
  <c r="I29" i="41"/>
  <c r="I14" i="41"/>
  <c r="I24" i="41"/>
  <c r="I31" i="41"/>
  <c r="I15" i="41"/>
  <c r="I11" i="41"/>
  <c r="I10" i="41"/>
  <c r="I21" i="41"/>
  <c r="I20" i="41"/>
  <c r="I13" i="41"/>
  <c r="I19" i="41"/>
  <c r="I23" i="41"/>
  <c r="I33" i="41"/>
  <c r="I32" i="40"/>
  <c r="I17" i="40"/>
  <c r="I14" i="40"/>
  <c r="I33" i="40"/>
  <c r="I31" i="40"/>
  <c r="I27" i="40"/>
  <c r="I25" i="40"/>
  <c r="I13" i="40"/>
  <c r="I35" i="40"/>
  <c r="I30" i="40"/>
  <c r="I18" i="40"/>
  <c r="I16" i="40"/>
  <c r="I15" i="40"/>
  <c r="I26" i="40"/>
  <c r="I24" i="40"/>
  <c r="I12" i="40"/>
  <c r="I23" i="40"/>
  <c r="I22" i="40"/>
  <c r="I11" i="40"/>
  <c r="I21" i="40"/>
  <c r="H31" i="10"/>
  <c r="H26" i="10"/>
  <c r="I26" i="45" l="1"/>
  <c r="I26" i="43"/>
  <c r="I26" i="47"/>
  <c r="I17" i="47"/>
  <c r="I35" i="47" s="1"/>
  <c r="I36" i="47" s="1"/>
  <c r="I47" i="47" s="1"/>
  <c r="I19" i="46"/>
  <c r="I28" i="46"/>
  <c r="I17" i="45"/>
  <c r="I35" i="45" s="1"/>
  <c r="I36" i="45" s="1"/>
  <c r="I47" i="45" s="1"/>
  <c r="I28" i="44"/>
  <c r="I19" i="44"/>
  <c r="I37" i="44" s="1"/>
  <c r="I38" i="44" s="1"/>
  <c r="I49" i="44" s="1"/>
  <c r="I17" i="43"/>
  <c r="I35" i="43" s="1"/>
  <c r="I36" i="43" s="1"/>
  <c r="I47" i="43" s="1"/>
  <c r="I28" i="42"/>
  <c r="I19" i="42"/>
  <c r="I37" i="42" s="1"/>
  <c r="I38" i="42" s="1"/>
  <c r="I49" i="42" s="1"/>
  <c r="I17" i="41"/>
  <c r="I26" i="41"/>
  <c r="I28" i="40"/>
  <c r="I19" i="40"/>
  <c r="I37" i="40" s="1"/>
  <c r="I38" i="40" s="1"/>
  <c r="I49" i="40" s="1"/>
  <c r="I49" i="47" l="1"/>
  <c r="I51" i="47" s="1"/>
  <c r="I58" i="47" s="1"/>
  <c r="I37" i="46"/>
  <c r="I38" i="46" s="1"/>
  <c r="I49" i="46" s="1"/>
  <c r="I49" i="45"/>
  <c r="I51" i="45" s="1"/>
  <c r="I58" i="45" s="1"/>
  <c r="I51" i="44"/>
  <c r="I53" i="44" s="1"/>
  <c r="I60" i="44" s="1"/>
  <c r="I49" i="43"/>
  <c r="I51" i="43" s="1"/>
  <c r="I58" i="43" s="1"/>
  <c r="I51" i="42"/>
  <c r="I53" i="42" s="1"/>
  <c r="I60" i="42" s="1"/>
  <c r="I35" i="41"/>
  <c r="I36" i="41" s="1"/>
  <c r="I47" i="41" s="1"/>
  <c r="I51" i="40"/>
  <c r="I53" i="40" s="1"/>
  <c r="I53" i="47" l="1"/>
  <c r="G13" i="2"/>
  <c r="I53" i="45"/>
  <c r="G11" i="2"/>
  <c r="I55" i="44"/>
  <c r="G10" i="2"/>
  <c r="I53" i="43"/>
  <c r="G9" i="2"/>
  <c r="I55" i="42"/>
  <c r="G8" i="2"/>
  <c r="I60" i="40"/>
  <c r="G6" i="2" s="1"/>
  <c r="I51" i="46"/>
  <c r="I53" i="46" s="1"/>
  <c r="I60" i="46" s="1"/>
  <c r="I49" i="41"/>
  <c r="I51" i="41" s="1"/>
  <c r="I58" i="41" s="1"/>
  <c r="E18" i="2"/>
  <c r="I55" i="46" l="1"/>
  <c r="G12" i="2"/>
  <c r="I53" i="41"/>
  <c r="G7" i="2"/>
  <c r="I55" i="40"/>
  <c r="H13" i="2"/>
  <c r="I13" i="2" s="1"/>
  <c r="H17" i="2" l="1"/>
  <c r="I17" i="2" s="1"/>
  <c r="H15" i="2"/>
  <c r="I15" i="2" s="1"/>
  <c r="G9" i="32" l="1"/>
  <c r="G10" i="32"/>
  <c r="G11" i="32"/>
  <c r="G12" i="32"/>
  <c r="G13" i="32"/>
  <c r="G14" i="32"/>
  <c r="G15" i="32"/>
  <c r="G16" i="32"/>
  <c r="G17" i="32"/>
  <c r="G18" i="32"/>
  <c r="G8" i="32"/>
  <c r="H16" i="2" l="1"/>
  <c r="H12" i="2"/>
  <c r="I12" i="2" s="1"/>
  <c r="H11" i="2"/>
  <c r="I11" i="2" s="1"/>
  <c r="I16" i="2" l="1"/>
  <c r="H9" i="2" l="1"/>
  <c r="I9" i="2" s="1"/>
  <c r="H8" i="2" l="1"/>
  <c r="I8" i="2" s="1"/>
  <c r="H7" i="2"/>
  <c r="I7" i="2" s="1"/>
  <c r="H10" i="2"/>
  <c r="I10" i="2" s="1"/>
  <c r="H14" i="2"/>
  <c r="I14" i="2" s="1"/>
  <c r="K174" i="23"/>
  <c r="F148" i="23"/>
  <c r="K161" i="23" s="1"/>
  <c r="K139" i="23"/>
  <c r="K137" i="23"/>
  <c r="K135" i="23"/>
  <c r="K141" i="23" s="1"/>
  <c r="K126" i="23"/>
  <c r="K123" i="23"/>
  <c r="K120" i="23"/>
  <c r="K131" i="23" s="1"/>
  <c r="K104" i="23"/>
  <c r="K91" i="23"/>
  <c r="F79" i="23"/>
  <c r="K100" i="23" s="1"/>
  <c r="K69" i="23"/>
  <c r="K67" i="23"/>
  <c r="K65" i="23"/>
  <c r="K56" i="23"/>
  <c r="K53" i="23"/>
  <c r="K50" i="23"/>
  <c r="K61" i="23" s="1"/>
  <c r="K34" i="23"/>
  <c r="F8" i="23"/>
  <c r="K21" i="23" s="1"/>
  <c r="K71" i="23" l="1"/>
  <c r="K102" i="23"/>
  <c r="K105" i="23" s="1"/>
  <c r="F9" i="23"/>
  <c r="K32" i="23" s="1"/>
  <c r="K85" i="23"/>
  <c r="K96" i="23" s="1"/>
  <c r="K106" i="23" s="1"/>
  <c r="K107" i="23" s="1"/>
  <c r="K88" i="23"/>
  <c r="F149" i="23"/>
  <c r="K15" i="23"/>
  <c r="K155" i="23"/>
  <c r="K142" i="23"/>
  <c r="K143" i="23" s="1"/>
  <c r="K72" i="23"/>
  <c r="K73" i="23" s="1"/>
  <c r="K30" i="23" l="1"/>
  <c r="K36" i="23" s="1"/>
  <c r="K18" i="23"/>
  <c r="H6" i="2"/>
  <c r="I6" i="2" s="1"/>
  <c r="K26" i="23"/>
  <c r="K172" i="23"/>
  <c r="K170" i="23"/>
  <c r="K176" i="23" s="1"/>
  <c r="K158" i="23"/>
  <c r="K166" i="23" s="1"/>
  <c r="K37" i="23"/>
  <c r="K38" i="23" s="1"/>
  <c r="K144" i="23"/>
  <c r="K74" i="23"/>
  <c r="K108" i="23"/>
  <c r="K109" i="23" s="1"/>
  <c r="K177" i="23" l="1"/>
  <c r="K178" i="23" s="1"/>
  <c r="K39" i="23"/>
  <c r="K179" i="23" l="1"/>
  <c r="I6" i="10"/>
  <c r="B2" i="2"/>
  <c r="D23" i="6"/>
  <c r="D16" i="6"/>
  <c r="D12" i="6"/>
  <c r="I33" i="10" l="1"/>
  <c r="I10" i="10"/>
  <c r="I12" i="10"/>
  <c r="I30" i="10"/>
  <c r="I25" i="10"/>
  <c r="I16" i="10"/>
  <c r="I21" i="10"/>
  <c r="I22" i="10"/>
  <c r="I23" i="10"/>
  <c r="I24" i="10"/>
  <c r="I11" i="10"/>
  <c r="I29" i="10"/>
  <c r="I13" i="10"/>
  <c r="I14" i="10"/>
  <c r="I15" i="10"/>
  <c r="I20" i="10"/>
  <c r="I9" i="10"/>
  <c r="I19" i="10"/>
  <c r="I28" i="10"/>
  <c r="I31" i="10"/>
  <c r="E40" i="5"/>
  <c r="D40" i="5"/>
  <c r="D41" i="5" s="1"/>
  <c r="E36" i="5"/>
  <c r="E41" i="5" s="1"/>
  <c r="D36" i="5"/>
  <c r="E29" i="5"/>
  <c r="D29" i="5"/>
  <c r="E17" i="5"/>
  <c r="D17" i="5"/>
  <c r="E46" i="4"/>
  <c r="D46" i="4"/>
  <c r="E39" i="4"/>
  <c r="D39" i="4"/>
  <c r="E27" i="4"/>
  <c r="E49" i="4" s="1"/>
  <c r="D27" i="4"/>
  <c r="D49" i="4" s="1"/>
  <c r="I17" i="10" l="1"/>
  <c r="I26" i="10"/>
  <c r="I35" i="10"/>
  <c r="I36" i="10" s="1"/>
  <c r="D48" i="4"/>
  <c r="D50" i="4" s="1"/>
  <c r="D54" i="4" s="1"/>
  <c r="E48" i="4"/>
  <c r="E50" i="4" s="1"/>
  <c r="E54" i="4" s="1"/>
  <c r="C110" i="3"/>
  <c r="C115" i="3" s="1"/>
  <c r="C93" i="3"/>
  <c r="C78" i="3"/>
  <c r="C64" i="3"/>
  <c r="C65" i="3" s="1"/>
  <c r="C59" i="3"/>
  <c r="C99" i="3" s="1"/>
  <c r="D46" i="3"/>
  <c r="D121" i="3" s="1"/>
  <c r="D33" i="3"/>
  <c r="D39" i="3" s="1"/>
  <c r="D120" i="3" s="1"/>
  <c r="D16" i="3"/>
  <c r="D17" i="3" s="1"/>
  <c r="D18" i="3" s="1"/>
  <c r="C14" i="3" s="1"/>
  <c r="D24" i="3" s="1"/>
  <c r="I47" i="10" l="1"/>
  <c r="D26" i="3"/>
  <c r="D28" i="3" s="1"/>
  <c r="D29" i="3" s="1"/>
  <c r="C66" i="3"/>
  <c r="C67" i="3" s="1"/>
  <c r="C94" i="3"/>
  <c r="C95" i="3" s="1"/>
  <c r="C81" i="3"/>
  <c r="C83" i="3" s="1"/>
  <c r="C72" i="3"/>
  <c r="C73" i="3" s="1"/>
  <c r="D90" i="3" l="1"/>
  <c r="D52" i="3"/>
  <c r="D51" i="3"/>
  <c r="D99" i="3"/>
  <c r="D59" i="3"/>
  <c r="D87" i="3"/>
  <c r="D63" i="3"/>
  <c r="D119" i="3"/>
  <c r="D94" i="3"/>
  <c r="D82" i="3"/>
  <c r="D71" i="3"/>
  <c r="D58" i="3"/>
  <c r="D56" i="3"/>
  <c r="D81" i="3"/>
  <c r="D57" i="3"/>
  <c r="D93" i="3"/>
  <c r="D72" i="3"/>
  <c r="D80" i="3"/>
  <c r="D66" i="3"/>
  <c r="D55" i="3"/>
  <c r="D92" i="3"/>
  <c r="D79" i="3"/>
  <c r="D54" i="3"/>
  <c r="D88" i="3"/>
  <c r="D91" i="3"/>
  <c r="D78" i="3"/>
  <c r="D53" i="3"/>
  <c r="D89" i="3"/>
  <c r="D77" i="3"/>
  <c r="D64" i="3"/>
  <c r="D65" i="3"/>
  <c r="C100" i="3"/>
  <c r="D67" i="3"/>
  <c r="D83" i="3"/>
  <c r="C102" i="3"/>
  <c r="D102" i="3" s="1"/>
  <c r="D95" i="3"/>
  <c r="C103" i="3"/>
  <c r="D103" i="3" s="1"/>
  <c r="D73" i="3"/>
  <c r="C101" i="3"/>
  <c r="D101" i="3" s="1"/>
  <c r="C105" i="3" l="1"/>
  <c r="D100" i="3"/>
  <c r="D105" i="3" s="1"/>
  <c r="D122" i="3" s="1"/>
  <c r="D123" i="3" s="1"/>
  <c r="D125" i="3" s="1"/>
  <c r="D111" i="3" l="1"/>
  <c r="D109" i="3"/>
  <c r="D114" i="3"/>
  <c r="D113" i="3"/>
  <c r="D112" i="3"/>
  <c r="I49" i="10" l="1"/>
  <c r="I51" i="10" s="1"/>
  <c r="I58" i="10" s="1"/>
  <c r="I53" i="10" s="1"/>
  <c r="D110" i="3"/>
  <c r="D115" i="3" s="1"/>
  <c r="D124" i="3" s="1"/>
  <c r="G5" i="2" l="1"/>
  <c r="H5" i="2" s="1"/>
  <c r="H18" i="2" s="1"/>
  <c r="I20" i="2" l="1"/>
  <c r="I22" i="2" s="1"/>
  <c r="I5" i="2"/>
  <c r="I18" i="2" s="1"/>
  <c r="I24" i="2" l="1"/>
</calcChain>
</file>

<file path=xl/sharedStrings.xml><?xml version="1.0" encoding="utf-8"?>
<sst xmlns="http://schemas.openxmlformats.org/spreadsheetml/2006/main" count="1943" uniqueCount="428">
  <si>
    <t>1. MÃO DE OBRA</t>
  </si>
  <si>
    <t>ITEM</t>
  </si>
  <si>
    <t>%</t>
  </si>
  <si>
    <t>VALOR</t>
  </si>
  <si>
    <t>A)</t>
  </si>
  <si>
    <t>Salário</t>
  </si>
  <si>
    <t>B)</t>
  </si>
  <si>
    <t>C)</t>
  </si>
  <si>
    <t>D)</t>
  </si>
  <si>
    <t>Total da Mão de Obra</t>
  </si>
  <si>
    <t>2. ENCARGOS SOCIAIS</t>
  </si>
  <si>
    <t>GRUPO A</t>
  </si>
  <si>
    <t>A1</t>
  </si>
  <si>
    <t>INSS</t>
  </si>
  <si>
    <t>A2</t>
  </si>
  <si>
    <t>FGTS</t>
  </si>
  <si>
    <t>A3</t>
  </si>
  <si>
    <t>Sesi/Sesc</t>
  </si>
  <si>
    <t>A4</t>
  </si>
  <si>
    <t>Senai/Senac</t>
  </si>
  <si>
    <t>A5</t>
  </si>
  <si>
    <t>INCRA</t>
  </si>
  <si>
    <t>A6</t>
  </si>
  <si>
    <t xml:space="preserve">Salário Educação </t>
  </si>
  <si>
    <t>A7</t>
  </si>
  <si>
    <t>A8</t>
  </si>
  <si>
    <t>Sebrae</t>
  </si>
  <si>
    <t>Subtotal do GRUPO A</t>
  </si>
  <si>
    <t>GRUPO B</t>
  </si>
  <si>
    <t>B1</t>
  </si>
  <si>
    <t>B2</t>
  </si>
  <si>
    <t>13º Salário</t>
  </si>
  <si>
    <t>B3</t>
  </si>
  <si>
    <t>Auxilio Enfermidade</t>
  </si>
  <si>
    <t>B4</t>
  </si>
  <si>
    <t>Faltas legais</t>
  </si>
  <si>
    <t>Subtotal do GRUPO B</t>
  </si>
  <si>
    <t xml:space="preserve">GRUPO C </t>
  </si>
  <si>
    <t>C1</t>
  </si>
  <si>
    <t>C2</t>
  </si>
  <si>
    <t>Aviso Prévio Indenizado</t>
  </si>
  <si>
    <t>Subtotal do GRUPO C</t>
  </si>
  <si>
    <t>GRUPO D INCIDENCIA ACUMULATIVA</t>
  </si>
  <si>
    <t>D1</t>
  </si>
  <si>
    <t>Soma de "A" X Soma de "B" /100</t>
  </si>
  <si>
    <t>Total de Encargos Sociais</t>
  </si>
  <si>
    <t>TOTAL DA MÃO DE OBRA (Salários+ Encargos Sociais)</t>
  </si>
  <si>
    <t>Auxilio Alimentação</t>
  </si>
  <si>
    <t xml:space="preserve">Plano de Saúde </t>
  </si>
  <si>
    <t>Seguro de Vida em Grupo</t>
  </si>
  <si>
    <t>Exames médicos (admissional/demissional/periódicos)</t>
  </si>
  <si>
    <t>TOTAL OUTROS CUSTOS</t>
  </si>
  <si>
    <t>4. SUBTOTAL I (Mão de obra + outros custos)</t>
  </si>
  <si>
    <t>Lucro</t>
  </si>
  <si>
    <t>TOTAL BDI</t>
  </si>
  <si>
    <t>6. SUBTOTAL II (Mão de obra + outros custos + BDI)</t>
  </si>
  <si>
    <t>7. IMPOSTOS</t>
  </si>
  <si>
    <t>8. TOTAL DO PREÇO MENSAL (Mão de obra + Outros Custos + BDI + Impostos)</t>
  </si>
  <si>
    <t>PLANILHAS DE COMPOSIÇÃO DE CUSTOS E FORMAÇÃO DE PREÇOS</t>
  </si>
  <si>
    <t>MÃO-DE-OBRA</t>
  </si>
  <si>
    <t>Dados complementares para a composição dos custos referente à mão-de-obra</t>
  </si>
  <si>
    <t>Tipo de serviço</t>
  </si>
  <si>
    <t>Limpeza e Conservação</t>
  </si>
  <si>
    <t>Salário Normativo da Categoria Profissional</t>
  </si>
  <si>
    <t>2.1</t>
  </si>
  <si>
    <t>Valor inicial</t>
  </si>
  <si>
    <t>2.2</t>
  </si>
  <si>
    <t>IGPM 2013</t>
  </si>
  <si>
    <t>2.3</t>
  </si>
  <si>
    <t>IGPM 2014</t>
  </si>
  <si>
    <t>2.4</t>
  </si>
  <si>
    <t>IGPM 2015</t>
  </si>
  <si>
    <t>Categoria profissional (vinculada à execução contratual)</t>
  </si>
  <si>
    <t>Supervisor Operacional</t>
  </si>
  <si>
    <t>Data base da categoria (dia/mês/ano)</t>
  </si>
  <si>
    <t>MÓDULO 1: MÃO DE OBRA</t>
  </si>
  <si>
    <t>Composição da Remuneração</t>
  </si>
  <si>
    <t>Valor (R$)</t>
  </si>
  <si>
    <t>A</t>
  </si>
  <si>
    <t>Salário Base</t>
  </si>
  <si>
    <t>B</t>
  </si>
  <si>
    <t>Adicional Noturno (4h)</t>
  </si>
  <si>
    <t>C</t>
  </si>
  <si>
    <t>Adicional de periculosidade (30%)</t>
  </si>
  <si>
    <t>D</t>
  </si>
  <si>
    <t>Hora Extra (3h)</t>
  </si>
  <si>
    <t>TOTAL</t>
  </si>
  <si>
    <t>Total da Remuneração</t>
  </si>
  <si>
    <t>MÓDULO 2: BENEFÍCIOS MENSAIS E DIÁRIOS</t>
  </si>
  <si>
    <t>Benefícios Mensais e Diários</t>
  </si>
  <si>
    <t>Transporte (R$ 31.000,00 / 135 funcionários )</t>
  </si>
  <si>
    <t xml:space="preserve">Auxílio alimentação </t>
  </si>
  <si>
    <t>Assistência Médica e Familiar</t>
  </si>
  <si>
    <t>Auxílio Creche</t>
  </si>
  <si>
    <t>E</t>
  </si>
  <si>
    <t>Cesta básica</t>
  </si>
  <si>
    <t>F</t>
  </si>
  <si>
    <t>Seguro de vida, invalidez,funeral, acidente trabalho.</t>
  </si>
  <si>
    <t>MÓDULO 3: INSUMOS DIVERSOS</t>
  </si>
  <si>
    <t>Insumos Diversos</t>
  </si>
  <si>
    <t>Uniformes e EPI'S</t>
  </si>
  <si>
    <t>Materiais e equipamentos</t>
  </si>
  <si>
    <t>Outros (Especificar)</t>
  </si>
  <si>
    <t>MÓDULO 4: ENCARGOS SOCIAIS E TRABALHISTAS</t>
  </si>
  <si>
    <t>Submódulo 4.1 - Encargos Previdenciários e FGTS:</t>
  </si>
  <si>
    <t>4.1 Encargos Previdenciários e FGTS</t>
  </si>
  <si>
    <t>SESI/SESC</t>
  </si>
  <si>
    <t>SENAI/SENAC</t>
  </si>
  <si>
    <t>Salário Educação</t>
  </si>
  <si>
    <t xml:space="preserve">G </t>
  </si>
  <si>
    <t>Seguro Acidente do Trabalho</t>
  </si>
  <si>
    <t>H</t>
  </si>
  <si>
    <t>SEBRAE</t>
  </si>
  <si>
    <t>Submódulo 4.2 - 13° Salário e Adicional de Férias:</t>
  </si>
  <si>
    <t>4.2  13° Salário e Adicional de Férias</t>
  </si>
  <si>
    <t xml:space="preserve">13° Salário    </t>
  </si>
  <si>
    <t>Adicional de Férias</t>
  </si>
  <si>
    <t>Subtotal</t>
  </si>
  <si>
    <t>Incidência do submódulo 4.1 13° Salário e Adicional de Férias</t>
  </si>
  <si>
    <t>Submódulo 4.3 - Afastamento Maternidade:</t>
  </si>
  <si>
    <t>4.3  Afastamento Maternidade</t>
  </si>
  <si>
    <t>Afastamento Maternidade</t>
  </si>
  <si>
    <t>Incidência do submódulo 4.1 sobre afastamento maternidade</t>
  </si>
  <si>
    <t>Submódulo 4.4 - Provisão para Recisão:</t>
  </si>
  <si>
    <t>4.4  Provisão para Rescisão</t>
  </si>
  <si>
    <t>Incidência do FGTS sobre Aviso Prévio Indenizado</t>
  </si>
  <si>
    <t>Multa do FGTS do aviso prévio indenizado</t>
  </si>
  <si>
    <t>Aviso Prévio Trabalhado</t>
  </si>
  <si>
    <t>Incidência do submódulo 4.1 sobre Aviso Prévio Trabalhado</t>
  </si>
  <si>
    <t>Multa do FGTS do aviso prévio Trabalhado</t>
  </si>
  <si>
    <t>Submódulo 4.5 - Custo de reposição do Profissional Ausente:</t>
  </si>
  <si>
    <t>4.5 Custo de reposição do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</si>
  <si>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</si>
  <si>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</si>
  <si>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</si>
  <si>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</si>
  <si>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</si>
  <si>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Outros</t>
  </si>
  <si>
    <t>G</t>
  </si>
  <si>
    <t>Incidência do submódulo 4.1 sobre Custo de Reposição</t>
  </si>
  <si>
    <t>Quadro - resumo - Módulo 4 - Encargos Sociais e trabalhistas</t>
  </si>
  <si>
    <t>4 - Encargos Sociais e Trabalhistas</t>
  </si>
  <si>
    <t>4.1</t>
  </si>
  <si>
    <t>Encargos Previdenciários e FGTS</t>
  </si>
  <si>
    <t>4.2</t>
  </si>
  <si>
    <t>13 ° salário + Adicional de férias</t>
  </si>
  <si>
    <t>4.3</t>
  </si>
  <si>
    <t>Afastamento maternidade</t>
  </si>
  <si>
    <t>4.4</t>
  </si>
  <si>
    <t>Custo de rescisão</t>
  </si>
  <si>
    <t>4.5</t>
  </si>
  <si>
    <t>Custo de reposição do profissional ausente</t>
  </si>
  <si>
    <t>4.6</t>
  </si>
  <si>
    <t>MÓDULO 5 - CUSTOS INDIRETOS, TRIBUTOS E LUCRO</t>
  </si>
  <si>
    <t>5 - Custos Indiretos, Tributos e Lucro</t>
  </si>
  <si>
    <t>Custos Indiretos</t>
  </si>
  <si>
    <t>Tributos</t>
  </si>
  <si>
    <t>B1. PIS</t>
  </si>
  <si>
    <t>B2. COFINS</t>
  </si>
  <si>
    <t>B3. ISS</t>
  </si>
  <si>
    <t>Quadro-resumo do Custo por Empregado</t>
  </si>
  <si>
    <t>Mão-de-obra vinculada à execução contratual (valor por empregado)</t>
  </si>
  <si>
    <t>Módulo 1 - Composição da remuneração</t>
  </si>
  <si>
    <t>Módulo 2 - Benefícios Mensais Diários</t>
  </si>
  <si>
    <t>Módulo 3 - Insumos Diversos (Uniforme, materiais, equipamentos e outros)</t>
  </si>
  <si>
    <t>Módulo 4 - Encargos Sociais e Trabalhistas</t>
  </si>
  <si>
    <t>Subtotal (A + B + C + D)</t>
  </si>
  <si>
    <t>Módulo 5 - Custos Indiretos, tributos e lucro</t>
  </si>
  <si>
    <t>Valor total por empregado</t>
  </si>
  <si>
    <t>ASSISTENTE TÉCNICO E ADMINISTRATIVO</t>
  </si>
  <si>
    <t>DSR sobre Adicional Noturno</t>
  </si>
  <si>
    <t>Adicional de Periculosidade (30% de "A")</t>
  </si>
  <si>
    <t xml:space="preserve">R$ </t>
  </si>
  <si>
    <t xml:space="preserve">Uniformes e EPI </t>
  </si>
  <si>
    <t>Transporte fretado</t>
  </si>
  <si>
    <t>E)</t>
  </si>
  <si>
    <t>F)</t>
  </si>
  <si>
    <t>G)</t>
  </si>
  <si>
    <t>3. INSUMOS</t>
  </si>
  <si>
    <t>5. TAXA DE ADMINISTRAÇÃO E LUCRO</t>
  </si>
  <si>
    <t>B5</t>
  </si>
  <si>
    <t>B6</t>
  </si>
  <si>
    <t>B7</t>
  </si>
  <si>
    <t>Acidente do Trabalho</t>
  </si>
  <si>
    <t>Indenização Adicional</t>
  </si>
  <si>
    <t>FGTS nas rescisões sem justa causa</t>
  </si>
  <si>
    <t>PREGÃO Nº 003/2020 - ELETRÔNICO</t>
  </si>
  <si>
    <t>COMPOSIÇÃO DE ENCARGOS SOCIAIS COM DESONERAÇÃO</t>
  </si>
  <si>
    <t>FONTE: SINAPI - SISTEMA NACIONAL DE PESQUISA DE CUSTOS E ÍNDICES DA CONSTRUÇÃO CIVIL</t>
  </si>
  <si>
    <t>ENCARGOS SOCIAIS SOBRE PREÇOS DA MÃO-DE-OBRA HORISTA e MENSALISTA</t>
  </si>
  <si>
    <t>UF: MARANHÂO</t>
  </si>
  <si>
    <t>PLANILHA DE LEIS SOCIAIS</t>
  </si>
  <si>
    <t>ENCARGOS SOCIAIS SOBRE A MÃO DE OBRA</t>
  </si>
  <si>
    <t>CÓDIGO</t>
  </si>
  <si>
    <t>DESCRIÇÃO</t>
  </si>
  <si>
    <t>HORISTA</t>
  </si>
  <si>
    <t>MENSALISTA</t>
  </si>
  <si>
    <t>SESI</t>
  </si>
  <si>
    <t>SENAI</t>
  </si>
  <si>
    <t>Salário-Educação</t>
  </si>
  <si>
    <t>Seguro Contra Acidentes de Trabalho</t>
  </si>
  <si>
    <t>A9</t>
  </si>
  <si>
    <t>SECONCI</t>
  </si>
  <si>
    <t>TOTAL DE ENCARGOS SOCIAIS BÁSICOS</t>
  </si>
  <si>
    <t>Repouso Semanal Remunerado</t>
  </si>
  <si>
    <t>Feriados</t>
  </si>
  <si>
    <t>Auxílio-Enfermidade</t>
  </si>
  <si>
    <t>Faltas Justificadas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</si>
  <si>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</si>
  <si>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</si>
  <si>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</si>
  <si>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</si>
  <si>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</si>
  <si>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</si>
  <si>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</si>
  <si>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TOTAL DE ENCARGOS SOCIAIS QUE RECEBEM INCIDÊNCIAS DE A</t>
  </si>
  <si>
    <t>GRUPO C</t>
  </si>
  <si>
    <t>C3</t>
  </si>
  <si>
    <t>Férias Indenizadas</t>
  </si>
  <si>
    <t>C4</t>
  </si>
  <si>
    <t>Depósito Rescisão Sem Justa Causa</t>
  </si>
  <si>
    <t>C5</t>
  </si>
  <si>
    <t>TOTAL DE ENCARGOS SOCIAIS QUE NÃO RECEBEM INCIDÊNCIA DE A</t>
  </si>
  <si>
    <t>GRUPO D</t>
  </si>
  <si>
    <t>Reincidência do Grupo A sobre Grupo B</t>
  </si>
  <si>
    <t>D2</t>
  </si>
  <si>
    <t>Reincidência do Grupo A sobre Aviso Prévio Trabalhado e Reincidência do FGTS Sobre Aviso Prévio Indenizado</t>
  </si>
  <si>
    <t>TOTAL DE REINCIDÊNCIAS DE UM GRUPO SOBRE O OUTRO</t>
  </si>
  <si>
    <t>GRUPO E</t>
  </si>
  <si>
    <t>E1</t>
  </si>
  <si>
    <t>TOTAL DOS ENCARGOS SOCIAIS COMPLEMENTARES</t>
  </si>
  <si>
    <t>TOTAL(A+B+C+D+E)</t>
  </si>
  <si>
    <t>São Luís  (MA), 03 de julho de 2020</t>
  </si>
  <si>
    <t>TÍTULO:</t>
  </si>
  <si>
    <t>PLANILHA DE COMPOSIÇÃO DE ENCARGOS SOCIAIS</t>
  </si>
  <si>
    <t>Data:</t>
  </si>
  <si>
    <t>CONTRATAÇÃO DE EMPRESA ESPECIALIZADA NAS DISCIPLINAS DE MANUTENÇÃO MECÂNICA, ELÉTRICA E CIVIL DE EQUIPAMENTOS E INSTALAÇÕES, PARA PRESTAÇÃO DE SERVIÇOS CONTÍNUOS NO PORTO DO ITAQUI, EM SÃO LUÍS – MA, NA POLIGONAL DO PORTO DO ITAQUI, ASSIM COMO NOS SEUS TERMINAIS EXTERNOS, EM SÃO LUÍS, ALCÂNTARA E SÃO JOSÉ DE RIBAMAR – MA.</t>
  </si>
  <si>
    <t>Rev.:</t>
  </si>
  <si>
    <t>HORISTA (%)</t>
  </si>
  <si>
    <t>MENSALISTA(%)</t>
  </si>
  <si>
    <t>GRUPO A - ENCARGOS SOCIAIS BÁSICOS</t>
  </si>
  <si>
    <t>A 1</t>
  </si>
  <si>
    <t>INSS - Artigo 22 Inciso I Lei 8.212/91</t>
  </si>
  <si>
    <t>A 2</t>
  </si>
  <si>
    <t>SESI ou SESC - Artigo 3° Lei 8.036/90</t>
  </si>
  <si>
    <t>A 3</t>
  </si>
  <si>
    <t>SENAI ou SENAC - Decreto 2.318/86</t>
  </si>
  <si>
    <t>A 4</t>
  </si>
  <si>
    <t>INCRA - Lei 7.787 de 30/06/89 e DL 1.146/70</t>
  </si>
  <si>
    <t>A 5</t>
  </si>
  <si>
    <t>SEBRAE - Artigo 8° Lei 8.029/90 e Lei 8.154 de 28/12/90</t>
  </si>
  <si>
    <t>A 6</t>
  </si>
  <si>
    <t>Salário Educação - Artigo 3° Inciso I Decreto 8.704/82</t>
  </si>
  <si>
    <t>A 7</t>
  </si>
  <si>
    <t>Seguro Acidente do Trabalho/SAT/INSS</t>
  </si>
  <si>
    <t>A 8</t>
  </si>
  <si>
    <t>FGTS - Artigo 15 Lei 8.030 e Artigo 7° Inciso III CF/88</t>
  </si>
  <si>
    <t>A 9</t>
  </si>
  <si>
    <t>A 10</t>
  </si>
  <si>
    <t>RAT c/ fator FAP</t>
  </si>
  <si>
    <t>Total</t>
  </si>
  <si>
    <t>GRUPO B - ENCARGOS QUE RECEBEM INCIDÊNCIA DO GRUPO A</t>
  </si>
  <si>
    <t>B 1</t>
  </si>
  <si>
    <t>Não incide</t>
  </si>
  <si>
    <t>B 2</t>
  </si>
  <si>
    <t>B 3</t>
  </si>
  <si>
    <t>B 4</t>
  </si>
  <si>
    <t>B 5</t>
  </si>
  <si>
    <t>B 6</t>
  </si>
  <si>
    <t>Faltas justificadas</t>
  </si>
  <si>
    <t>B 7</t>
  </si>
  <si>
    <t>B 8</t>
  </si>
  <si>
    <t>Auxilio Acidente do Trabalho</t>
  </si>
  <si>
    <t>B 9</t>
  </si>
  <si>
    <t>Férias Gosadas</t>
  </si>
  <si>
    <t>B 10</t>
  </si>
  <si>
    <t>GRUPO C - ENCARGOS QUE NÂO RECEBEM INCIDÊNCIA DO GRUPO B</t>
  </si>
  <si>
    <t>C 1</t>
  </si>
  <si>
    <t>Aviso Prévio indenizado</t>
  </si>
  <si>
    <t>C 3</t>
  </si>
  <si>
    <t xml:space="preserve">Férias  (indenizadas) </t>
  </si>
  <si>
    <t>C 4</t>
  </si>
  <si>
    <t>C 5</t>
  </si>
  <si>
    <t>GRUPO D - INCIDÊNCIA DO GRUPO A SOBRE O GRUPO B</t>
  </si>
  <si>
    <t>D 1</t>
  </si>
  <si>
    <t xml:space="preserve"> Reincidência de A sobre B</t>
  </si>
  <si>
    <t>D 2</t>
  </si>
  <si>
    <t>Reincidência de A sobre Aviso Prévio Trabalhado e Reincidência do FGTS sobre Aviso Prévio Indenizado</t>
  </si>
  <si>
    <t xml:space="preserve">TOTAL(A+B+C+D) </t>
  </si>
  <si>
    <t>LICITAÇÃO LRE ELETRÔNICA N° 005/2020 – EMAP</t>
  </si>
  <si>
    <t>COMPOSIÇÃO DA TAXA DE BENEFÍCIOS E DESPESAS INDIRETAS - BDI - SERVIÇOS</t>
  </si>
  <si>
    <t>Grupo</t>
  </si>
  <si>
    <t>Despesas indiretas</t>
  </si>
  <si>
    <t>A.1</t>
  </si>
  <si>
    <t xml:space="preserve">Administração central </t>
  </si>
  <si>
    <t>A.2</t>
  </si>
  <si>
    <t xml:space="preserve">Garantia e Seguro (R) </t>
  </si>
  <si>
    <t>A.3</t>
  </si>
  <si>
    <t xml:space="preserve">Risco (R) </t>
  </si>
  <si>
    <t>A.4</t>
  </si>
  <si>
    <t xml:space="preserve">Outros </t>
  </si>
  <si>
    <t>Total do grupo A</t>
  </si>
  <si>
    <t>Bonificação</t>
  </si>
  <si>
    <t>B.1</t>
  </si>
  <si>
    <t>Total do grupo B</t>
  </si>
  <si>
    <t>Impostos (I)</t>
  </si>
  <si>
    <t>C.1</t>
  </si>
  <si>
    <t>PIS</t>
  </si>
  <si>
    <t>C.2</t>
  </si>
  <si>
    <t>COFINS</t>
  </si>
  <si>
    <t>C.3</t>
  </si>
  <si>
    <t>ISSQN</t>
  </si>
  <si>
    <t>C.4</t>
  </si>
  <si>
    <t>CPRB (Contribuição Previdenciária sobre Renda Bruta)</t>
  </si>
  <si>
    <t>Total do grupo C</t>
  </si>
  <si>
    <t xml:space="preserve">Férias
</t>
  </si>
  <si>
    <t>1.0</t>
  </si>
  <si>
    <t>2.0</t>
  </si>
  <si>
    <t>3.0</t>
  </si>
  <si>
    <t>4.0</t>
  </si>
  <si>
    <t>5.0</t>
  </si>
  <si>
    <t>6.0</t>
  </si>
  <si>
    <t>CARGO</t>
  </si>
  <si>
    <t>7.0</t>
  </si>
  <si>
    <t>8.0</t>
  </si>
  <si>
    <t>9.0</t>
  </si>
  <si>
    <t>QUANT.</t>
  </si>
  <si>
    <t>UNITÁRIO</t>
  </si>
  <si>
    <t>MENSAL</t>
  </si>
  <si>
    <t>ANUAL</t>
  </si>
  <si>
    <t>VALOR MENSAL DO CONTRATO</t>
  </si>
  <si>
    <t>H)</t>
  </si>
  <si>
    <r>
      <rPr>
        <b/>
        <sz val="10"/>
        <rFont val="Tahoma"/>
        <family val="2"/>
      </rPr>
      <t xml:space="preserve">CLIENTE: </t>
    </r>
    <r>
      <rPr>
        <sz val="10"/>
        <rFont val="Tahoma"/>
        <family val="2"/>
      </rPr>
      <t>Empresa Maranhense de Administração Portuaria - EMAP</t>
    </r>
  </si>
  <si>
    <r>
      <rPr>
        <b/>
        <sz val="10"/>
        <rFont val="Tahoma"/>
        <family val="2"/>
      </rPr>
      <t>Objeto:</t>
    </r>
    <r>
      <rPr>
        <sz val="10"/>
        <rFont val="Tahoma"/>
        <family val="2"/>
      </rPr>
      <t xml:space="preserve"> Contratação de empresa especializada para execução dos serviços de Manutenção Mecânica, Elétrica e Civil de Equipamentos e Instalações, nas dependências da EMAP, no Porto do Itaqui, em São Luís-MA., e em seus respectivos terminais externos</t>
    </r>
  </si>
  <si>
    <t>PREGÃO PRESENCIAL Nº 012/2013-EMAP</t>
  </si>
  <si>
    <t>COMPOSIÇÕES DE SERVIÇOS</t>
  </si>
  <si>
    <t>DESCRIÇÃO:</t>
  </si>
  <si>
    <t>item 1.1.1 - CAMINHAO CARROCERIA ABERTA, EM MADEIRA, TOCO, 170CV - 11T (VU=6ANOS) - CUSTO HORÁRIO DE PRODUÇÃO DIURNA</t>
  </si>
  <si>
    <t>1. ELEMENTOS</t>
  </si>
  <si>
    <t xml:space="preserve">1.1. VL. de Aquisição (V) </t>
  </si>
  <si>
    <t xml:space="preserve"> =</t>
  </si>
  <si>
    <t>R$</t>
  </si>
  <si>
    <t xml:space="preserve">1.5. Taxa de Juros/Ano (i) = </t>
  </si>
  <si>
    <t>1.2. VL. Residual (R)</t>
  </si>
  <si>
    <t>(sem correcao monetária)</t>
  </si>
  <si>
    <t>1.3. Vida Útil em horas (H)</t>
  </si>
  <si>
    <t>1.6. Potência          (P) =</t>
  </si>
  <si>
    <t>220HP</t>
  </si>
  <si>
    <t>1.4. H. Trabalhadas/Ano (h)</t>
  </si>
  <si>
    <t>1.7. Seguros e Taxas   (S) =</t>
  </si>
  <si>
    <t>1.8. Vida Útil em Anos (N) =</t>
  </si>
  <si>
    <t>2. CUSTO FIXO</t>
  </si>
  <si>
    <r>
      <t xml:space="preserve">2.1. Juros : </t>
    </r>
    <r>
      <rPr>
        <u/>
        <sz val="10"/>
        <rFont val="Arial"/>
        <family val="2"/>
      </rPr>
      <t>V-R</t>
    </r>
    <r>
      <rPr>
        <sz val="10"/>
        <rFont val="Arial"/>
        <family val="2"/>
      </rPr>
      <t xml:space="preserve"> x (</t>
    </r>
    <r>
      <rPr>
        <u/>
        <sz val="10"/>
        <rFont val="Arial"/>
        <family val="2"/>
      </rPr>
      <t>N+1</t>
    </r>
    <r>
      <rPr>
        <sz val="10"/>
        <rFont val="Arial"/>
        <family val="2"/>
      </rPr>
      <t xml:space="preserve">) x i + </t>
    </r>
    <r>
      <rPr>
        <u/>
        <sz val="10"/>
        <rFont val="Arial"/>
        <family val="2"/>
      </rPr>
      <t>R/N</t>
    </r>
    <r>
      <rPr>
        <sz val="10"/>
        <rFont val="Arial"/>
        <family val="2"/>
      </rPr>
      <t xml:space="preserve"> x (</t>
    </r>
    <r>
      <rPr>
        <u/>
        <sz val="10"/>
        <rFont val="Arial"/>
        <family val="2"/>
      </rPr>
      <t>N+1</t>
    </r>
    <r>
      <rPr>
        <sz val="10"/>
        <rFont val="Arial"/>
        <family val="2"/>
      </rPr>
      <t>) x i............................................................................................................................................................................</t>
    </r>
  </si>
  <si>
    <t xml:space="preserve"> </t>
  </si>
  <si>
    <t xml:space="preserve">                   H        2N             h        2N</t>
  </si>
  <si>
    <r>
      <t xml:space="preserve">2.2. Amortização:  </t>
    </r>
    <r>
      <rPr>
        <u/>
        <sz val="10"/>
        <rFont val="Arial"/>
        <family val="2"/>
      </rPr>
      <t xml:space="preserve">V-R </t>
    </r>
    <r>
      <rPr>
        <sz val="10"/>
        <rFont val="Arial"/>
        <family val="2"/>
      </rPr>
      <t xml:space="preserve"> .................................................................................................................................................................................................</t>
    </r>
  </si>
  <si>
    <t xml:space="preserve">                                H</t>
  </si>
  <si>
    <t>2.3. Seguros: (V/h) x S ......................................................................................................................................................................................................</t>
  </si>
  <si>
    <t>2.4. Motorista: (Salário + Encargos Sociais+Periculosidade)........................................................................................................................................................................</t>
  </si>
  <si>
    <t>2.5. CUSTO FIXO</t>
  </si>
  <si>
    <t>3. CUSTO VARIAVEL</t>
  </si>
  <si>
    <r>
      <t>3.1. Manutenção: Peças = (</t>
    </r>
    <r>
      <rPr>
        <u/>
        <sz val="10"/>
        <rFont val="Arial"/>
        <family val="2"/>
      </rPr>
      <t>V-R)</t>
    </r>
    <r>
      <rPr>
        <sz val="10"/>
        <rFont val="Arial"/>
        <family val="2"/>
      </rPr>
      <t xml:space="preserve"> x 60 % .....................................................................................................................................................................................</t>
    </r>
  </si>
  <si>
    <t xml:space="preserve">                H</t>
  </si>
  <si>
    <r>
      <t>3.2. Manutanção: Mão de Obra = (</t>
    </r>
    <r>
      <rPr>
        <u/>
        <sz val="10"/>
        <rFont val="Arial"/>
        <family val="2"/>
      </rPr>
      <t>V-R)</t>
    </r>
    <r>
      <rPr>
        <sz val="10"/>
        <rFont val="Arial"/>
        <family val="2"/>
      </rPr>
      <t xml:space="preserve"> x 40 % ..........................................................................................................................................................................</t>
    </r>
  </si>
  <si>
    <t xml:space="preserve">  </t>
  </si>
  <si>
    <t xml:space="preserve">              H</t>
  </si>
  <si>
    <t xml:space="preserve">3.3. Combustível:       </t>
  </si>
  <si>
    <t>L</t>
  </si>
  <si>
    <t>x</t>
  </si>
  <si>
    <t>...........................................................................................................................................</t>
  </si>
  <si>
    <t>3.4. Lubrificantes e Filtros :  ....................................................................................................................................................................................</t>
  </si>
  <si>
    <t>3. CUSTO VARIÁVEL.........................................................................................................................................</t>
  </si>
  <si>
    <t>4. CUSTO TOTAL PRODUTIVO.......................................................................................................................................</t>
  </si>
  <si>
    <t>5. BONIFICAÇÃO E DESPESAS INDIRETAS (B.D.I)...........................................................................</t>
  </si>
  <si>
    <t>6. PREÇO TOTAL PRODUTIVO....................................................................................................................................</t>
  </si>
  <si>
    <t>item 1.1.2 - GUINDASTE MUNK, CARGA MAXIMA 5,75T (A 2M) E 2,3T ( A 5M), ALT URA MAXIMA = 7,9M, MONTADO SOBRE CAMINHAO DE CARROCERIA 162HP - CHP DIURNO</t>
  </si>
  <si>
    <t>2.4. Operador : (Salário + Encargos Sociais)........................................................................................................................................................................</t>
  </si>
  <si>
    <t>item 6.1.2 - ALUGUEL DE VEICULO - CAMINHONETE - 71 A 115 CV C/ COMBUSTIVEL</t>
  </si>
  <si>
    <t>item 8.1 - GUINDASTE MUNK, CARGA MAXIMA 5,75T (A 2M) E 2,3T ( A 5M), ALT URA MAXIMA = 7,9M, MONTADO SOBRE CAMINHAO DE CARROCERIA 162HP - CHP DIURNO</t>
  </si>
  <si>
    <t>item 8.2 - CAMINHAO CARROCERIA ABERTA, EM MADEIRA, TOCO, 170CV - 11T (VU=6ANOS) - CUSTO HORÁRIO DE PRODUÇÃO DIURNA</t>
  </si>
  <si>
    <t>7. PREÇO Mensal....................................................................................................................................</t>
  </si>
  <si>
    <t>Diurno</t>
  </si>
  <si>
    <t>Noturno</t>
  </si>
  <si>
    <t>Bombeiro Civil</t>
  </si>
  <si>
    <t>TURNO</t>
  </si>
  <si>
    <t>Seguro Acidente do Trabalho - SAT</t>
  </si>
  <si>
    <t>Licença paternidade/maternidade</t>
  </si>
  <si>
    <t>Aviso Prévio</t>
  </si>
  <si>
    <t>Adicional noturno (120h)</t>
  </si>
  <si>
    <t>Empresas</t>
  </si>
  <si>
    <t>Lances</t>
  </si>
  <si>
    <t>Âncora</t>
  </si>
  <si>
    <t xml:space="preserve">TABELA DE VALORES </t>
  </si>
  <si>
    <t>Controlador Operacional I</t>
  </si>
  <si>
    <t>BASE</t>
  </si>
  <si>
    <t xml:space="preserve">Encarregados de Operação </t>
  </si>
  <si>
    <t>Auxiliares de Controle Operacional e Pesagem</t>
  </si>
  <si>
    <t>Controlador Operacional II</t>
  </si>
  <si>
    <t>QUANTIDADE DE POSTOS</t>
  </si>
  <si>
    <t xml:space="preserve">VALOR GERAL DO CONTRATO PARA </t>
  </si>
  <si>
    <t xml:space="preserve"> MESES</t>
  </si>
  <si>
    <t>MESES (FORA REAJUSTE E REAPCTUAÇÕES)</t>
  </si>
  <si>
    <t>DIURNO</t>
  </si>
  <si>
    <t>DISCRIMINAÇÃO</t>
  </si>
  <si>
    <t>NOTURNO</t>
  </si>
  <si>
    <t>Bombeiro Civil - Líder</t>
  </si>
  <si>
    <t>Controlador Operacional III</t>
  </si>
  <si>
    <t>Despesas Administrativas/Operacionais + Lucro</t>
  </si>
  <si>
    <t>Alimentação em Férias</t>
  </si>
  <si>
    <t>CARGO
ENCARREGADO DE OPERAÇÕES  - 12 X 36</t>
  </si>
  <si>
    <t>Vale Transporte ((R$ X,XX*15*2) - (6% de 1.A))</t>
  </si>
  <si>
    <t>ISSQN  - imposto sobre serviços de qualquer natureza</t>
  </si>
  <si>
    <t>COFINS - Contribuição para Financiamento da Seguridade Social</t>
  </si>
  <si>
    <t>PIS - Programa de Integração Social</t>
  </si>
  <si>
    <t>TOTAL IMPOSTOS</t>
  </si>
  <si>
    <t>Demais impostos, caso haja. (INSERIR)</t>
  </si>
  <si>
    <t>CARGO
ENCARREGADO DE OPERAÇÕES NOTURNO - 12 X 36</t>
  </si>
  <si>
    <t>CARGO
AUXILIAR DE CONTROLE DE OPERACIONAL E PESAGEM  - 12 X 36</t>
  </si>
  <si>
    <t>CARGO
AUXILIAR DE CONTROLE DE OPERACIONAL E PESAGEM - 12 X 36</t>
  </si>
  <si>
    <t>CARGO
CONTROLADOR OPERACIONAL I  - ADM/12 X 36</t>
  </si>
  <si>
    <t>CARGO
CONTROLADOR OPERACIONAL I  - 12 X 36</t>
  </si>
  <si>
    <t>CARGO
CONTROLADOR OPERACIONAL II  - ADM/12 X 36</t>
  </si>
  <si>
    <t>CARGO
CONTROLADOR OPERACIONAL II  - 12 X 36</t>
  </si>
  <si>
    <t>CARGO
CONTROLADOR OPERACIONAL III  - ADM</t>
  </si>
  <si>
    <t>CARGO
BOMBEIRO CIVIL  - 12 X 36</t>
  </si>
  <si>
    <t>I)</t>
  </si>
  <si>
    <t>Cesta Básica (item de Convenção Coletiva da Categoria)</t>
  </si>
  <si>
    <t>CARGO
BOMBEIRO CIVIL LIDER  - 12 X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</si>
</sst>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000%"/>
    <numFmt numFmtId="166" formatCode="0.000%"/>
    <numFmt numFmtId="167" formatCode="d/m/yyyy"/>
    <numFmt numFmtId="168" formatCode="General_)"/>
    <numFmt numFmtId="169" formatCode="_(* #,##0.00_);_(* \(#,##0.00\);_(* &quot;-&quot;??_);_(@_)"/>
    <numFmt numFmtId="170" formatCode="_(* #,##0_);_(* \(#,##0\);_(* &quot;-&quot;??_);_(@_)"/>
    <numFmt numFmtId="171" formatCode="_(* #,##0.000_);_(* \(#,##0.000\);_(* &quot;-&quot;??_);_(@_)"/>
    <numFmt numFmtId="172" formatCode="0.00_)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Tahoma-Bold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name val="Courier"/>
      <family val="3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808080"/>
      </patternFill>
    </fill>
    <fill>
      <patternFill patternType="solid">
        <fgColor theme="0" tint="-0.49998474074526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8" fillId="0" borderId="0"/>
    <xf numFmtId="0" fontId="1" fillId="0" borderId="0"/>
    <xf numFmtId="0" fontId="27" fillId="0" borderId="0"/>
    <xf numFmtId="9" fontId="18" fillId="0" borderId="0" applyFont="0" applyFill="0" applyBorder="0" applyAlignment="0" applyProtection="0"/>
    <xf numFmtId="168" fontId="33" fillId="0" borderId="0"/>
    <xf numFmtId="169" fontId="18" fillId="0" borderId="0" applyFont="0" applyFill="0" applyBorder="0" applyAlignment="0" applyProtection="0"/>
  </cellStyleXfs>
  <cellXfs count="455">
    <xf numFmtId="0" fontId="0" fillId="0" borderId="0" xfId="0"/>
    <xf numFmtId="10" fontId="3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2" applyNumberFormat="1" applyFont="1" applyBorder="1" applyAlignment="1" applyProtection="1">
      <alignment horizontal="right"/>
    </xf>
    <xf numFmtId="0" fontId="6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44" fontId="7" fillId="0" borderId="2" xfId="2" applyFont="1" applyBorder="1" applyAlignment="1" applyProtection="1">
      <alignment horizontal="center" wrapText="1"/>
    </xf>
    <xf numFmtId="164" fontId="7" fillId="0" borderId="18" xfId="2" applyNumberFormat="1" applyFont="1" applyBorder="1" applyAlignment="1" applyProtection="1">
      <alignment horizontal="center" wrapText="1"/>
    </xf>
    <xf numFmtId="0" fontId="8" fillId="0" borderId="1" xfId="0" applyFont="1" applyBorder="1" applyAlignment="1">
      <alignment horizontal="left"/>
    </xf>
    <xf numFmtId="10" fontId="7" fillId="0" borderId="2" xfId="2" applyNumberFormat="1" applyFont="1" applyBorder="1" applyAlignment="1" applyProtection="1">
      <alignment horizontal="center" wrapText="1"/>
    </xf>
    <xf numFmtId="166" fontId="7" fillId="0" borderId="2" xfId="2" applyNumberFormat="1" applyFont="1" applyBorder="1" applyAlignment="1" applyProtection="1">
      <alignment horizontal="center" wrapText="1"/>
    </xf>
    <xf numFmtId="165" fontId="7" fillId="0" borderId="2" xfId="2" applyNumberFormat="1" applyFont="1" applyBorder="1" applyAlignment="1" applyProtection="1">
      <alignment horizontal="center" wrapText="1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5" fillId="6" borderId="8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center" vertical="center"/>
    </xf>
    <xf numFmtId="164" fontId="1" fillId="6" borderId="10" xfId="2" applyNumberFormat="1" applyFont="1" applyFill="1" applyBorder="1" applyAlignment="1" applyProtection="1">
      <alignment horizontal="right" vertical="center"/>
    </xf>
    <xf numFmtId="0" fontId="5" fillId="7" borderId="17" xfId="0" applyFont="1" applyFill="1" applyBorder="1" applyAlignment="1">
      <alignment horizontal="center" vertical="center"/>
    </xf>
    <xf numFmtId="164" fontId="5" fillId="7" borderId="23" xfId="2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164" fontId="1" fillId="0" borderId="26" xfId="2" applyNumberFormat="1" applyFont="1" applyFill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164" fontId="1" fillId="2" borderId="23" xfId="2" applyNumberFormat="1" applyFont="1" applyFill="1" applyBorder="1" applyAlignment="1" applyProtection="1">
      <alignment horizontal="right" vertical="center"/>
    </xf>
    <xf numFmtId="164" fontId="1" fillId="0" borderId="23" xfId="2" applyNumberFormat="1" applyFont="1" applyFill="1" applyBorder="1" applyAlignment="1" applyProtection="1">
      <alignment horizontal="right" vertical="center"/>
    </xf>
    <xf numFmtId="164" fontId="5" fillId="7" borderId="21" xfId="2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164" fontId="1" fillId="0" borderId="1" xfId="2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0" borderId="0" xfId="2" applyNumberFormat="1" applyFont="1" applyBorder="1" applyAlignment="1">
      <alignment horizontal="right" vertical="center"/>
    </xf>
    <xf numFmtId="0" fontId="2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164" fontId="1" fillId="6" borderId="10" xfId="2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center" vertical="center"/>
    </xf>
    <xf numFmtId="164" fontId="1" fillId="0" borderId="23" xfId="2" applyNumberFormat="1" applyFont="1" applyBorder="1" applyAlignment="1">
      <alignment horizontal="right" vertical="center"/>
    </xf>
    <xf numFmtId="164" fontId="1" fillId="0" borderId="23" xfId="1" applyNumberFormat="1" applyFont="1" applyBorder="1" applyAlignment="1">
      <alignment horizontal="right" vertical="center" wrapText="1"/>
    </xf>
    <xf numFmtId="164" fontId="2" fillId="7" borderId="2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7" borderId="30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right" vertical="center"/>
    </xf>
    <xf numFmtId="10" fontId="2" fillId="7" borderId="20" xfId="0" applyNumberFormat="1" applyFont="1" applyFill="1" applyBorder="1" applyAlignment="1">
      <alignment horizontal="center" vertical="center"/>
    </xf>
    <xf numFmtId="164" fontId="2" fillId="7" borderId="21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164" fontId="2" fillId="0" borderId="33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23" xfId="2" applyNumberFormat="1" applyFont="1" applyBorder="1" applyAlignment="1">
      <alignment horizontal="right" vertical="center"/>
    </xf>
    <xf numFmtId="164" fontId="2" fillId="0" borderId="33" xfId="2" applyNumberFormat="1" applyFont="1" applyBorder="1" applyAlignment="1">
      <alignment horizontal="right" vertical="center"/>
    </xf>
    <xf numFmtId="164" fontId="2" fillId="0" borderId="0" xfId="2" applyNumberFormat="1" applyFont="1" applyBorder="1" applyAlignment="1">
      <alignment horizontal="right" vertical="center"/>
    </xf>
    <xf numFmtId="10" fontId="0" fillId="6" borderId="9" xfId="0" applyNumberForma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4" fontId="1" fillId="2" borderId="23" xfId="2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164" fontId="2" fillId="2" borderId="23" xfId="2" applyNumberFormat="1" applyFont="1" applyFill="1" applyBorder="1" applyAlignment="1">
      <alignment horizontal="right" vertical="center"/>
    </xf>
    <xf numFmtId="43" fontId="0" fillId="0" borderId="0" xfId="0" applyNumberFormat="1"/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justify" vertical="center"/>
    </xf>
    <xf numFmtId="0" fontId="14" fillId="0" borderId="38" xfId="0" applyFont="1" applyBorder="1" applyAlignment="1">
      <alignment horizontal="justify" vertical="center"/>
    </xf>
    <xf numFmtId="2" fontId="14" fillId="0" borderId="38" xfId="0" applyNumberFormat="1" applyFont="1" applyBorder="1" applyAlignment="1">
      <alignment vertical="center"/>
    </xf>
    <xf numFmtId="2" fontId="14" fillId="0" borderId="39" xfId="0" applyNumberFormat="1" applyFont="1" applyBorder="1" applyAlignment="1">
      <alignment vertical="center"/>
    </xf>
    <xf numFmtId="0" fontId="10" fillId="8" borderId="37" xfId="0" applyFont="1" applyFill="1" applyBorder="1" applyAlignment="1">
      <alignment horizontal="justify" vertical="center"/>
    </xf>
    <xf numFmtId="0" fontId="10" fillId="8" borderId="38" xfId="0" applyFont="1" applyFill="1" applyBorder="1" applyAlignment="1">
      <alignment horizontal="justify" vertical="center"/>
    </xf>
    <xf numFmtId="2" fontId="10" fillId="8" borderId="38" xfId="0" applyNumberFormat="1" applyFont="1" applyFill="1" applyBorder="1" applyAlignment="1">
      <alignment vertical="center"/>
    </xf>
    <xf numFmtId="2" fontId="10" fillId="8" borderId="39" xfId="0" applyNumberFormat="1" applyFont="1" applyFill="1" applyBorder="1" applyAlignment="1">
      <alignment vertical="center"/>
    </xf>
    <xf numFmtId="0" fontId="14" fillId="0" borderId="38" xfId="0" applyFont="1" applyBorder="1" applyAlignment="1">
      <alignment horizontal="justify" vertical="center" wrapText="1"/>
    </xf>
    <xf numFmtId="0" fontId="10" fillId="8" borderId="38" xfId="0" applyFont="1" applyFill="1" applyBorder="1" applyAlignment="1">
      <alignment horizontal="justify" vertical="center" wrapText="1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43" fontId="14" fillId="0" borderId="38" xfId="1" applyFont="1" applyBorder="1" applyAlignment="1">
      <alignment horizontal="right" vertical="center"/>
    </xf>
    <xf numFmtId="43" fontId="14" fillId="0" borderId="39" xfId="1" applyFont="1" applyBorder="1" applyAlignment="1">
      <alignment horizontal="right" vertical="center"/>
    </xf>
    <xf numFmtId="0" fontId="10" fillId="8" borderId="38" xfId="0" applyFont="1" applyFill="1" applyBorder="1" applyAlignment="1">
      <alignment vertical="center" wrapText="1"/>
    </xf>
    <xf numFmtId="2" fontId="14" fillId="0" borderId="38" xfId="0" applyNumberFormat="1" applyFont="1" applyBorder="1" applyAlignment="1">
      <alignment horizontal="right" vertical="center"/>
    </xf>
    <xf numFmtId="2" fontId="14" fillId="0" borderId="39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justify"/>
    </xf>
    <xf numFmtId="0" fontId="14" fillId="0" borderId="38" xfId="0" applyFont="1" applyBorder="1" applyAlignment="1">
      <alignment horizontal="justify"/>
    </xf>
    <xf numFmtId="0" fontId="14" fillId="0" borderId="38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2" fontId="10" fillId="8" borderId="38" xfId="0" applyNumberFormat="1" applyFont="1" applyFill="1" applyBorder="1" applyAlignment="1">
      <alignment horizontal="center" vertical="center"/>
    </xf>
    <xf numFmtId="2" fontId="10" fillId="8" borderId="39" xfId="0" applyNumberFormat="1" applyFont="1" applyFill="1" applyBorder="1" applyAlignment="1">
      <alignment horizontal="center" vertical="center"/>
    </xf>
    <xf numFmtId="2" fontId="10" fillId="8" borderId="38" xfId="0" applyNumberFormat="1" applyFont="1" applyFill="1" applyBorder="1" applyAlignment="1">
      <alignment horizontal="center"/>
    </xf>
    <xf numFmtId="2" fontId="10" fillId="8" borderId="39" xfId="0" applyNumberFormat="1" applyFont="1" applyFill="1" applyBorder="1" applyAlignment="1">
      <alignment horizontal="center"/>
    </xf>
    <xf numFmtId="0" fontId="20" fillId="9" borderId="47" xfId="4" applyFont="1" applyFill="1" applyBorder="1" applyAlignment="1">
      <alignment vertical="center"/>
    </xf>
    <xf numFmtId="17" fontId="17" fillId="9" borderId="48" xfId="4" applyNumberFormat="1" applyFont="1" applyFill="1" applyBorder="1" applyAlignment="1">
      <alignment horizontal="center" vertical="center"/>
    </xf>
    <xf numFmtId="0" fontId="20" fillId="9" borderId="31" xfId="6" applyFont="1" applyFill="1" applyBorder="1" applyAlignment="1">
      <alignment vertical="center" wrapText="1"/>
    </xf>
    <xf numFmtId="1" fontId="21" fillId="0" borderId="4" xfId="7" applyNumberFormat="1" applyFont="1" applyBorder="1" applyAlignment="1">
      <alignment horizontal="center" vertical="center"/>
    </xf>
    <xf numFmtId="0" fontId="22" fillId="10" borderId="52" xfId="0" applyFont="1" applyFill="1" applyBorder="1" applyAlignment="1">
      <alignment horizontal="center" vertical="center"/>
    </xf>
    <xf numFmtId="0" fontId="22" fillId="10" borderId="53" xfId="0" applyFont="1" applyFill="1" applyBorder="1" applyAlignment="1">
      <alignment horizontal="center" vertical="center" wrapText="1"/>
    </xf>
    <xf numFmtId="0" fontId="22" fillId="10" borderId="54" xfId="0" applyFont="1" applyFill="1" applyBorder="1" applyAlignment="1">
      <alignment horizontal="center" vertical="center" wrapText="1"/>
    </xf>
    <xf numFmtId="0" fontId="23" fillId="0" borderId="0" xfId="0" applyFont="1"/>
    <xf numFmtId="0" fontId="24" fillId="8" borderId="31" xfId="0" applyFont="1" applyFill="1" applyBorder="1" applyAlignment="1">
      <alignment vertical="center"/>
    </xf>
    <xf numFmtId="0" fontId="24" fillId="8" borderId="3" xfId="0" applyFont="1" applyFill="1" applyBorder="1" applyAlignment="1">
      <alignment vertical="center"/>
    </xf>
    <xf numFmtId="0" fontId="24" fillId="8" borderId="18" xfId="0" applyFont="1" applyFill="1" applyBorder="1" applyAlignment="1">
      <alignment vertical="center"/>
    </xf>
    <xf numFmtId="49" fontId="24" fillId="0" borderId="24" xfId="0" applyNumberFormat="1" applyFont="1" applyBorder="1" applyAlignment="1">
      <alignment horizontal="center" vertical="center"/>
    </xf>
    <xf numFmtId="10" fontId="25" fillId="0" borderId="25" xfId="3" applyNumberFormat="1" applyFont="1" applyBorder="1" applyAlignment="1">
      <alignment horizontal="center" vertical="center"/>
    </xf>
    <xf numFmtId="10" fontId="25" fillId="0" borderId="26" xfId="3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10" fontId="25" fillId="0" borderId="1" xfId="3" applyNumberFormat="1" applyFont="1" applyBorder="1" applyAlignment="1">
      <alignment horizontal="center" vertical="center"/>
    </xf>
    <xf numFmtId="10" fontId="25" fillId="0" borderId="23" xfId="3" applyNumberFormat="1" applyFont="1" applyBorder="1" applyAlignment="1">
      <alignment horizontal="center" vertical="center"/>
    </xf>
    <xf numFmtId="49" fontId="24" fillId="0" borderId="52" xfId="0" applyNumberFormat="1" applyFont="1" applyBorder="1" applyAlignment="1">
      <alignment horizontal="center" vertical="center"/>
    </xf>
    <xf numFmtId="10" fontId="24" fillId="0" borderId="53" xfId="3" applyNumberFormat="1" applyFont="1" applyBorder="1" applyAlignment="1">
      <alignment horizontal="center" vertical="center"/>
    </xf>
    <xf numFmtId="10" fontId="24" fillId="0" borderId="54" xfId="3" applyNumberFormat="1" applyFont="1" applyBorder="1" applyAlignment="1">
      <alignment horizontal="center" vertical="center"/>
    </xf>
    <xf numFmtId="10" fontId="24" fillId="8" borderId="3" xfId="3" applyNumberFormat="1" applyFont="1" applyFill="1" applyBorder="1" applyAlignment="1">
      <alignment horizontal="center" vertical="center"/>
    </xf>
    <xf numFmtId="10" fontId="24" fillId="8" borderId="18" xfId="3" applyNumberFormat="1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vertical="center"/>
    </xf>
    <xf numFmtId="0" fontId="24" fillId="8" borderId="1" xfId="0" applyFont="1" applyFill="1" applyBorder="1" applyAlignment="1">
      <alignment vertical="center"/>
    </xf>
    <xf numFmtId="10" fontId="24" fillId="8" borderId="1" xfId="3" applyNumberFormat="1" applyFont="1" applyFill="1" applyBorder="1" applyAlignment="1">
      <alignment horizontal="center" vertical="center"/>
    </xf>
    <xf numFmtId="10" fontId="24" fillId="8" borderId="23" xfId="3" applyNumberFormat="1" applyFont="1" applyFill="1" applyBorder="1" applyAlignment="1">
      <alignment horizontal="center" vertical="center"/>
    </xf>
    <xf numFmtId="10" fontId="24" fillId="0" borderId="1" xfId="3" applyNumberFormat="1" applyFont="1" applyBorder="1" applyAlignment="1">
      <alignment horizontal="center" vertical="center"/>
    </xf>
    <xf numFmtId="10" fontId="24" fillId="0" borderId="23" xfId="3" applyNumberFormat="1" applyFont="1" applyBorder="1" applyAlignment="1">
      <alignment horizontal="center" vertical="center"/>
    </xf>
    <xf numFmtId="10" fontId="24" fillId="10" borderId="20" xfId="3" applyNumberFormat="1" applyFont="1" applyFill="1" applyBorder="1" applyAlignment="1">
      <alignment horizontal="center" vertical="center"/>
    </xf>
    <xf numFmtId="10" fontId="24" fillId="10" borderId="21" xfId="3" applyNumberFormat="1" applyFont="1" applyFill="1" applyBorder="1" applyAlignment="1">
      <alignment horizontal="center" vertical="center" wrapText="1"/>
    </xf>
    <xf numFmtId="2" fontId="14" fillId="5" borderId="38" xfId="0" applyNumberFormat="1" applyFont="1" applyFill="1" applyBorder="1" applyAlignment="1">
      <alignment vertical="center"/>
    </xf>
    <xf numFmtId="10" fontId="0" fillId="0" borderId="0" xfId="3" applyNumberFormat="1" applyFont="1"/>
    <xf numFmtId="10" fontId="0" fillId="0" borderId="0" xfId="0" applyNumberFormat="1"/>
    <xf numFmtId="10" fontId="0" fillId="0" borderId="0" xfId="3" applyNumberFormat="1" applyFont="1" applyAlignment="1">
      <alignment horizontal="center" vertical="center"/>
    </xf>
    <xf numFmtId="0" fontId="28" fillId="9" borderId="0" xfId="8" applyFont="1" applyFill="1" applyAlignment="1">
      <alignment vertical="center"/>
    </xf>
    <xf numFmtId="0" fontId="28" fillId="0" borderId="0" xfId="0" applyFont="1" applyAlignment="1">
      <alignment vertical="top" wrapText="1"/>
    </xf>
    <xf numFmtId="0" fontId="29" fillId="0" borderId="1" xfId="0" applyFont="1" applyBorder="1" applyAlignment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2" borderId="22" xfId="0" applyFont="1" applyFill="1" applyBorder="1" applyAlignment="1" applyProtection="1">
      <alignment vertical="center"/>
      <protection locked="0"/>
    </xf>
    <xf numFmtId="0" fontId="15" fillId="2" borderId="22" xfId="0" applyFont="1" applyFill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10" fontId="15" fillId="2" borderId="22" xfId="9" applyNumberFormat="1" applyFont="1" applyFill="1" applyBorder="1" applyAlignment="1" applyProtection="1">
      <alignment vertical="center"/>
      <protection locked="0"/>
    </xf>
    <xf numFmtId="0" fontId="15" fillId="11" borderId="2" xfId="0" applyFont="1" applyFill="1" applyBorder="1" applyAlignment="1" applyProtection="1">
      <alignment vertical="center"/>
      <protection locked="0"/>
    </xf>
    <xf numFmtId="0" fontId="29" fillId="11" borderId="3" xfId="0" applyFont="1" applyFill="1" applyBorder="1" applyAlignment="1" applyProtection="1">
      <alignment horizontal="center" vertical="center"/>
      <protection locked="0"/>
    </xf>
    <xf numFmtId="0" fontId="29" fillId="11" borderId="4" xfId="0" applyFont="1" applyFill="1" applyBorder="1" applyAlignment="1" applyProtection="1">
      <alignment horizontal="center" vertical="center"/>
      <protection locked="0"/>
    </xf>
    <xf numFmtId="10" fontId="29" fillId="11" borderId="4" xfId="9" applyNumberFormat="1" applyFont="1" applyFill="1" applyBorder="1" applyAlignment="1">
      <alignment horizontal="right" vertical="center"/>
    </xf>
    <xf numFmtId="0" fontId="15" fillId="0" borderId="56" xfId="0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57" xfId="0" applyFont="1" applyBorder="1" applyAlignment="1" applyProtection="1">
      <alignment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0" fontId="29" fillId="2" borderId="53" xfId="0" applyFont="1" applyFill="1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vertical="center"/>
      <protection locked="0"/>
    </xf>
    <xf numFmtId="0" fontId="29" fillId="2" borderId="22" xfId="0" applyFont="1" applyFill="1" applyBorder="1" applyAlignment="1" applyProtection="1">
      <alignment horizontal="center" vertical="center"/>
      <protection locked="0"/>
    </xf>
    <xf numFmtId="0" fontId="29" fillId="0" borderId="53" xfId="0" applyFont="1" applyBorder="1" applyAlignment="1" applyProtection="1">
      <alignment vertical="center"/>
      <protection locked="0"/>
    </xf>
    <xf numFmtId="10" fontId="15" fillId="0" borderId="22" xfId="9" applyNumberFormat="1" applyFont="1" applyBorder="1" applyAlignment="1">
      <alignment vertical="center"/>
    </xf>
    <xf numFmtId="0" fontId="29" fillId="0" borderId="25" xfId="0" applyFont="1" applyBorder="1" applyAlignment="1" applyProtection="1">
      <alignment horizontal="center" vertical="center"/>
      <protection locked="0"/>
    </xf>
    <xf numFmtId="10" fontId="15" fillId="0" borderId="57" xfId="9" applyNumberFormat="1" applyFont="1" applyBorder="1" applyAlignment="1">
      <alignment vertical="center"/>
    </xf>
    <xf numFmtId="0" fontId="29" fillId="11" borderId="3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10" fontId="29" fillId="0" borderId="57" xfId="9" applyNumberFormat="1" applyFont="1" applyBorder="1" applyAlignment="1">
      <alignment horizontal="right" vertical="center"/>
    </xf>
    <xf numFmtId="0" fontId="15" fillId="5" borderId="22" xfId="0" applyFont="1" applyFill="1" applyBorder="1" applyAlignment="1" applyProtection="1">
      <alignment vertical="center"/>
      <protection locked="0"/>
    </xf>
    <xf numFmtId="10" fontId="15" fillId="5" borderId="22" xfId="9" applyNumberFormat="1" applyFont="1" applyFill="1" applyBorder="1" applyAlignment="1">
      <alignment vertical="center"/>
    </xf>
    <xf numFmtId="44" fontId="3" fillId="0" borderId="1" xfId="2" applyFont="1" applyBorder="1" applyAlignment="1">
      <alignment horizontal="center"/>
    </xf>
    <xf numFmtId="44" fontId="0" fillId="0" borderId="0" xfId="2" applyFont="1"/>
    <xf numFmtId="44" fontId="0" fillId="0" borderId="0" xfId="0" applyNumberFormat="1"/>
    <xf numFmtId="44" fontId="0" fillId="0" borderId="1" xfId="2" applyFont="1" applyBorder="1" applyAlignment="1">
      <alignment horizontal="center" vertical="center"/>
    </xf>
    <xf numFmtId="0" fontId="31" fillId="0" borderId="58" xfId="0" applyFont="1" applyBorder="1" applyAlignment="1">
      <alignment vertical="center"/>
    </xf>
    <xf numFmtId="0" fontId="31" fillId="0" borderId="59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31" fillId="0" borderId="60" xfId="0" applyFont="1" applyBorder="1" applyAlignment="1">
      <alignment vertical="center"/>
    </xf>
    <xf numFmtId="0" fontId="32" fillId="0" borderId="63" xfId="0" applyFont="1" applyBorder="1" applyAlignment="1">
      <alignment vertical="center"/>
    </xf>
    <xf numFmtId="0" fontId="31" fillId="0" borderId="64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31" fillId="0" borderId="65" xfId="0" applyFont="1" applyBorder="1" applyAlignment="1">
      <alignment vertical="center"/>
    </xf>
    <xf numFmtId="0" fontId="32" fillId="0" borderId="67" xfId="0" applyFont="1" applyBorder="1" applyAlignment="1">
      <alignment horizontal="center" vertical="center" wrapText="1"/>
    </xf>
    <xf numFmtId="0" fontId="32" fillId="12" borderId="66" xfId="0" applyFont="1" applyFill="1" applyBorder="1" applyAlignment="1">
      <alignment vertical="center" wrapText="1"/>
    </xf>
    <xf numFmtId="168" fontId="34" fillId="0" borderId="69" xfId="10" applyFont="1" applyBorder="1" applyAlignment="1">
      <alignment horizontal="left"/>
    </xf>
    <xf numFmtId="168" fontId="18" fillId="0" borderId="70" xfId="10" applyFont="1" applyBorder="1"/>
    <xf numFmtId="168" fontId="18" fillId="0" borderId="71" xfId="10" applyFont="1" applyBorder="1"/>
    <xf numFmtId="168" fontId="18" fillId="0" borderId="56" xfId="10" applyFont="1" applyBorder="1" applyAlignment="1">
      <alignment horizontal="left"/>
    </xf>
    <xf numFmtId="168" fontId="18" fillId="0" borderId="0" xfId="10" applyFont="1"/>
    <xf numFmtId="4" fontId="18" fillId="0" borderId="0" xfId="10" applyNumberFormat="1" applyFont="1"/>
    <xf numFmtId="168" fontId="18" fillId="0" borderId="0" xfId="10" applyFont="1" applyAlignment="1">
      <alignment horizontal="left"/>
    </xf>
    <xf numFmtId="168" fontId="18" fillId="0" borderId="57" xfId="10" applyFont="1" applyBorder="1"/>
    <xf numFmtId="168" fontId="18" fillId="0" borderId="57" xfId="10" applyFont="1" applyBorder="1" applyAlignment="1">
      <alignment horizontal="left"/>
    </xf>
    <xf numFmtId="168" fontId="18" fillId="0" borderId="49" xfId="10" applyFont="1" applyBorder="1"/>
    <xf numFmtId="168" fontId="18" fillId="0" borderId="50" xfId="10" applyFont="1" applyBorder="1"/>
    <xf numFmtId="168" fontId="18" fillId="0" borderId="50" xfId="10" applyFont="1" applyBorder="1" applyAlignment="1">
      <alignment horizontal="left"/>
    </xf>
    <xf numFmtId="170" fontId="18" fillId="0" borderId="72" xfId="11" applyNumberFormat="1" applyFont="1" applyFill="1" applyBorder="1" applyProtection="1"/>
    <xf numFmtId="168" fontId="34" fillId="0" borderId="56" xfId="10" applyFont="1" applyBorder="1" applyAlignment="1">
      <alignment horizontal="left"/>
    </xf>
    <xf numFmtId="168" fontId="18" fillId="0" borderId="69" xfId="10" applyFont="1" applyBorder="1"/>
    <xf numFmtId="39" fontId="18" fillId="0" borderId="71" xfId="10" applyNumberFormat="1" applyFont="1" applyBorder="1"/>
    <xf numFmtId="168" fontId="18" fillId="0" borderId="56" xfId="10" applyFont="1" applyBorder="1"/>
    <xf numFmtId="39" fontId="18" fillId="0" borderId="57" xfId="10" applyNumberFormat="1" applyFont="1" applyBorder="1"/>
    <xf numFmtId="168" fontId="18" fillId="0" borderId="56" xfId="10" quotePrefix="1" applyFont="1" applyBorder="1" applyAlignment="1">
      <alignment horizontal="left"/>
    </xf>
    <xf numFmtId="168" fontId="18" fillId="0" borderId="0" xfId="10" applyFont="1" applyAlignment="1">
      <alignment horizontal="center"/>
    </xf>
    <xf numFmtId="39" fontId="18" fillId="0" borderId="57" xfId="10" applyNumberFormat="1" applyFont="1" applyBorder="1" applyAlignment="1">
      <alignment horizontal="right"/>
    </xf>
    <xf numFmtId="168" fontId="18" fillId="0" borderId="56" xfId="10" applyFont="1" applyBorder="1" applyAlignment="1">
      <alignment horizontal="fill"/>
    </xf>
    <xf numFmtId="39" fontId="18" fillId="0" borderId="57" xfId="10" applyNumberFormat="1" applyFont="1" applyBorder="1" applyAlignment="1">
      <alignment horizontal="fill"/>
    </xf>
    <xf numFmtId="168" fontId="34" fillId="0" borderId="2" xfId="10" applyFont="1" applyBorder="1" applyAlignment="1">
      <alignment horizontal="left" vertical="center"/>
    </xf>
    <xf numFmtId="168" fontId="18" fillId="0" borderId="3" xfId="10" applyFont="1" applyBorder="1" applyAlignment="1">
      <alignment vertical="center"/>
    </xf>
    <xf numFmtId="168" fontId="18" fillId="0" borderId="2" xfId="10" applyFont="1" applyBorder="1" applyAlignment="1">
      <alignment vertical="center"/>
    </xf>
    <xf numFmtId="39" fontId="34" fillId="0" borderId="4" xfId="10" applyNumberFormat="1" applyFont="1" applyBorder="1" applyAlignment="1">
      <alignment vertical="center"/>
    </xf>
    <xf numFmtId="171" fontId="18" fillId="0" borderId="0" xfId="11" applyNumberFormat="1" applyFont="1" applyFill="1" applyBorder="1"/>
    <xf numFmtId="169" fontId="18" fillId="0" borderId="0" xfId="11" applyFont="1" applyFill="1" applyBorder="1"/>
    <xf numFmtId="169" fontId="18" fillId="0" borderId="0" xfId="11" applyFont="1" applyFill="1" applyBorder="1" applyProtection="1"/>
    <xf numFmtId="169" fontId="18" fillId="0" borderId="0" xfId="11" applyFont="1" applyFill="1" applyBorder="1" applyAlignment="1">
      <alignment horizontal="left"/>
    </xf>
    <xf numFmtId="169" fontId="18" fillId="0" borderId="0" xfId="11" applyFont="1" applyFill="1" applyBorder="1" applyAlignment="1">
      <alignment horizontal="right"/>
    </xf>
    <xf numFmtId="172" fontId="18" fillId="0" borderId="0" xfId="10" applyNumberFormat="1" applyFont="1"/>
    <xf numFmtId="168" fontId="34" fillId="0" borderId="2" xfId="10" applyFont="1" applyBorder="1" applyAlignment="1">
      <alignment horizontal="left"/>
    </xf>
    <xf numFmtId="168" fontId="18" fillId="0" borderId="3" xfId="10" applyFont="1" applyBorder="1"/>
    <xf numFmtId="168" fontId="18" fillId="0" borderId="2" xfId="10" applyFont="1" applyBorder="1"/>
    <xf numFmtId="39" fontId="18" fillId="0" borderId="4" xfId="10" applyNumberFormat="1" applyFont="1" applyBorder="1"/>
    <xf numFmtId="168" fontId="34" fillId="0" borderId="49" xfId="10" applyFont="1" applyBorder="1" applyAlignment="1">
      <alignment horizontal="left"/>
    </xf>
    <xf numFmtId="39" fontId="34" fillId="0" borderId="72" xfId="10" applyNumberFormat="1" applyFont="1" applyBorder="1"/>
    <xf numFmtId="10" fontId="18" fillId="0" borderId="50" xfId="9" applyNumberFormat="1" applyFont="1" applyFill="1" applyBorder="1" applyAlignment="1" applyProtection="1">
      <alignment horizontal="left"/>
    </xf>
    <xf numFmtId="39" fontId="18" fillId="0" borderId="72" xfId="10" applyNumberFormat="1" applyFont="1" applyBorder="1"/>
    <xf numFmtId="39" fontId="34" fillId="5" borderId="4" xfId="10" applyNumberFormat="1" applyFont="1" applyFill="1" applyBorder="1"/>
    <xf numFmtId="39" fontId="34" fillId="0" borderId="4" xfId="10" applyNumberFormat="1" applyFont="1" applyBorder="1"/>
    <xf numFmtId="4" fontId="36" fillId="0" borderId="0" xfId="10" applyNumberFormat="1" applyFont="1"/>
    <xf numFmtId="168" fontId="36" fillId="0" borderId="57" xfId="10" applyFont="1" applyBorder="1"/>
    <xf numFmtId="168" fontId="36" fillId="0" borderId="57" xfId="10" applyFont="1" applyBorder="1" applyAlignment="1">
      <alignment horizontal="left"/>
    </xf>
    <xf numFmtId="170" fontId="36" fillId="0" borderId="72" xfId="11" applyNumberFormat="1" applyFont="1" applyFill="1" applyBorder="1" applyProtection="1"/>
    <xf numFmtId="9" fontId="0" fillId="0" borderId="0" xfId="3" applyFont="1"/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25" xfId="2" applyFont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6" xfId="0" applyFont="1" applyFill="1" applyBorder="1"/>
    <xf numFmtId="0" fontId="2" fillId="13" borderId="7" xfId="0" applyFont="1" applyFill="1" applyBorder="1"/>
    <xf numFmtId="7" fontId="2" fillId="13" borderId="73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13" borderId="73" xfId="0" applyFont="1" applyFill="1" applyBorder="1" applyAlignment="1">
      <alignment horizontal="center"/>
    </xf>
    <xf numFmtId="44" fontId="3" fillId="0" borderId="53" xfId="2" applyFont="1" applyFill="1" applyBorder="1" applyAlignment="1">
      <alignment horizontal="center" vertical="center"/>
    </xf>
    <xf numFmtId="44" fontId="0" fillId="0" borderId="53" xfId="2" applyFont="1" applyBorder="1" applyAlignment="1">
      <alignment horizontal="center" vertical="center"/>
    </xf>
    <xf numFmtId="44" fontId="0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/>
    </xf>
    <xf numFmtId="0" fontId="2" fillId="13" borderId="7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44" fontId="0" fillId="0" borderId="26" xfId="2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13" borderId="73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/>
    </xf>
    <xf numFmtId="44" fontId="2" fillId="13" borderId="73" xfId="0" applyNumberFormat="1" applyFont="1" applyFill="1" applyBorder="1" applyAlignment="1">
      <alignment horizontal="center" vertical="center"/>
    </xf>
    <xf numFmtId="44" fontId="4" fillId="0" borderId="22" xfId="2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15" borderId="17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44" fontId="3" fillId="2" borderId="23" xfId="2" applyFont="1" applyFill="1" applyBorder="1" applyAlignment="1">
      <alignment horizontal="center"/>
    </xf>
    <xf numFmtId="44" fontId="3" fillId="0" borderId="23" xfId="2" applyFont="1" applyBorder="1" applyAlignment="1">
      <alignment horizontal="center"/>
    </xf>
    <xf numFmtId="44" fontId="4" fillId="14" borderId="23" xfId="2" applyFont="1" applyFill="1" applyBorder="1" applyAlignment="1">
      <alignment horizontal="center"/>
    </xf>
    <xf numFmtId="44" fontId="3" fillId="0" borderId="23" xfId="2" applyFont="1" applyFill="1" applyBorder="1" applyAlignment="1">
      <alignment horizontal="center"/>
    </xf>
    <xf numFmtId="44" fontId="4" fillId="0" borderId="23" xfId="2" applyFont="1" applyFill="1" applyBorder="1" applyAlignment="1">
      <alignment horizontal="center"/>
    </xf>
    <xf numFmtId="44" fontId="4" fillId="0" borderId="23" xfId="2" applyFont="1" applyBorder="1" applyAlignment="1">
      <alignment horizontal="center"/>
    </xf>
    <xf numFmtId="44" fontId="4" fillId="14" borderId="21" xfId="2" applyFont="1" applyFill="1" applyBorder="1" applyAlignment="1">
      <alignment horizontal="center"/>
    </xf>
    <xf numFmtId="4" fontId="0" fillId="0" borderId="0" xfId="0" applyNumberFormat="1"/>
    <xf numFmtId="44" fontId="2" fillId="2" borderId="73" xfId="2" applyFont="1" applyFill="1" applyBorder="1" applyAlignment="1">
      <alignment horizontal="center" vertical="center"/>
    </xf>
    <xf numFmtId="7" fontId="2" fillId="2" borderId="73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9" fillId="11" borderId="2" xfId="0" applyNumberFormat="1" applyFont="1" applyFill="1" applyBorder="1" applyAlignment="1">
      <alignment horizontal="center" vertical="center"/>
    </xf>
    <xf numFmtId="49" fontId="29" fillId="11" borderId="3" xfId="0" applyNumberFormat="1" applyFont="1" applyFill="1" applyBorder="1" applyAlignment="1">
      <alignment horizontal="center" vertical="center"/>
    </xf>
    <xf numFmtId="49" fontId="29" fillId="11" borderId="4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7" borderId="19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0" fillId="7" borderId="27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167" fontId="7" fillId="0" borderId="20" xfId="0" applyNumberFormat="1" applyFont="1" applyBorder="1" applyAlignment="1">
      <alignment horizontal="center"/>
    </xf>
    <xf numFmtId="167" fontId="7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7" fillId="0" borderId="2" xfId="2" applyNumberFormat="1" applyFont="1" applyBorder="1" applyAlignment="1" applyProtection="1">
      <alignment horizontal="center" wrapText="1"/>
    </xf>
    <xf numFmtId="44" fontId="7" fillId="0" borderId="18" xfId="2" applyFont="1" applyBorder="1" applyAlignment="1" applyProtection="1">
      <alignment horizont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0" fillId="13" borderId="5" xfId="0" applyFont="1" applyFill="1" applyBorder="1" applyAlignment="1">
      <alignment horizontal="center" vertical="center"/>
    </xf>
    <xf numFmtId="0" fontId="30" fillId="13" borderId="6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2" fillId="13" borderId="74" xfId="0" applyFont="1" applyFill="1" applyBorder="1" applyAlignment="1">
      <alignment horizontal="center" vertical="center"/>
    </xf>
    <xf numFmtId="0" fontId="2" fillId="13" borderId="7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4" fillId="0" borderId="22" xfId="2" applyFont="1" applyBorder="1" applyAlignment="1">
      <alignment horizontal="center" vertical="center"/>
    </xf>
    <xf numFmtId="44" fontId="4" fillId="0" borderId="25" xfId="2" applyFont="1" applyBorder="1" applyAlignment="1">
      <alignment horizontal="center" vertical="center"/>
    </xf>
    <xf numFmtId="44" fontId="4" fillId="0" borderId="53" xfId="2" applyFont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44" fontId="4" fillId="0" borderId="77" xfId="2" applyFont="1" applyBorder="1" applyAlignment="1">
      <alignment horizontal="center" vertical="center"/>
    </xf>
    <xf numFmtId="0" fontId="2" fillId="13" borderId="5" xfId="0" applyFont="1" applyFill="1" applyBorder="1" applyAlignment="1">
      <alignment horizontal="right" vertical="center"/>
    </xf>
    <xf numFmtId="0" fontId="2" fillId="13" borderId="6" xfId="0" applyFont="1" applyFill="1" applyBorder="1" applyAlignment="1">
      <alignment horizontal="right" vertical="center"/>
    </xf>
    <xf numFmtId="0" fontId="2" fillId="13" borderId="5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left" vertical="center"/>
    </xf>
    <xf numFmtId="0" fontId="2" fillId="13" borderId="7" xfId="0" applyFont="1" applyFill="1" applyBorder="1" applyAlignment="1">
      <alignment horizontal="left" vertical="center"/>
    </xf>
    <xf numFmtId="0" fontId="2" fillId="13" borderId="5" xfId="0" applyFont="1" applyFill="1" applyBorder="1" applyAlignment="1">
      <alignment horizontal="right"/>
    </xf>
    <xf numFmtId="0" fontId="2" fillId="13" borderId="6" xfId="0" applyFont="1" applyFill="1" applyBorder="1" applyAlignment="1">
      <alignment horizontal="right"/>
    </xf>
    <xf numFmtId="0" fontId="4" fillId="15" borderId="78" xfId="0" applyFont="1" applyFill="1" applyBorder="1" applyAlignment="1">
      <alignment horizontal="center" wrapText="1"/>
    </xf>
    <xf numFmtId="0" fontId="4" fillId="15" borderId="79" xfId="0" applyFont="1" applyFill="1" applyBorder="1" applyAlignment="1">
      <alignment horizontal="center"/>
    </xf>
    <xf numFmtId="0" fontId="4" fillId="15" borderId="80" xfId="0" applyFont="1" applyFill="1" applyBorder="1" applyAlignment="1">
      <alignment horizontal="center"/>
    </xf>
    <xf numFmtId="0" fontId="4" fillId="13" borderId="27" xfId="0" applyFont="1" applyFill="1" applyBorder="1" applyAlignment="1">
      <alignment horizontal="left"/>
    </xf>
    <xf numFmtId="0" fontId="4" fillId="13" borderId="28" xfId="0" applyFont="1" applyFill="1" applyBorder="1" applyAlignment="1">
      <alignment horizontal="left"/>
    </xf>
    <xf numFmtId="0" fontId="4" fillId="13" borderId="29" xfId="0" applyFont="1" applyFill="1" applyBorder="1" applyAlignment="1">
      <alignment horizontal="left"/>
    </xf>
    <xf numFmtId="0" fontId="4" fillId="15" borderId="17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3" borderId="17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15" borderId="31" xfId="0" applyFont="1" applyFill="1" applyBorder="1" applyAlignment="1">
      <alignment horizontal="left"/>
    </xf>
    <xf numFmtId="0" fontId="4" fillId="15" borderId="3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left"/>
    </xf>
    <xf numFmtId="0" fontId="4" fillId="15" borderId="31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4" fillId="15" borderId="18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15" borderId="3" xfId="0" applyFont="1" applyFill="1" applyBorder="1" applyAlignment="1">
      <alignment horizontal="left"/>
    </xf>
    <xf numFmtId="0" fontId="3" fillId="15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13" borderId="31" xfId="0" applyFont="1" applyFill="1" applyBorder="1" applyAlignment="1">
      <alignment horizontal="left"/>
    </xf>
    <xf numFmtId="0" fontId="4" fillId="13" borderId="3" xfId="0" applyFont="1" applyFill="1" applyBorder="1" applyAlignment="1">
      <alignment horizontal="left"/>
    </xf>
    <xf numFmtId="0" fontId="4" fillId="13" borderId="4" xfId="0" applyFont="1" applyFill="1" applyBorder="1" applyAlignment="1">
      <alignment horizontal="left"/>
    </xf>
    <xf numFmtId="0" fontId="4" fillId="13" borderId="18" xfId="0" applyFont="1" applyFill="1" applyBorder="1" applyAlignment="1">
      <alignment horizontal="left"/>
    </xf>
    <xf numFmtId="10" fontId="4" fillId="0" borderId="53" xfId="0" applyNumberFormat="1" applyFont="1" applyBorder="1" applyAlignment="1">
      <alignment horizontal="center" vertical="center"/>
    </xf>
    <xf numFmtId="10" fontId="4" fillId="0" borderId="25" xfId="0" applyNumberFormat="1" applyFont="1" applyBorder="1" applyAlignment="1">
      <alignment horizontal="center" vertical="center"/>
    </xf>
    <xf numFmtId="44" fontId="3" fillId="0" borderId="54" xfId="2" applyFont="1" applyBorder="1" applyAlignment="1">
      <alignment horizontal="center" vertical="center"/>
    </xf>
    <xf numFmtId="44" fontId="3" fillId="0" borderId="26" xfId="2" applyFont="1" applyBorder="1" applyAlignment="1">
      <alignment horizontal="center" vertical="center"/>
    </xf>
    <xf numFmtId="10" fontId="3" fillId="0" borderId="53" xfId="0" applyNumberFormat="1" applyFont="1" applyBorder="1" applyAlignment="1">
      <alignment horizontal="center" vertical="center"/>
    </xf>
    <xf numFmtId="10" fontId="3" fillId="0" borderId="25" xfId="0" applyNumberFormat="1" applyFont="1" applyBorder="1" applyAlignment="1">
      <alignment horizontal="center" vertical="center"/>
    </xf>
    <xf numFmtId="0" fontId="4" fillId="15" borderId="18" xfId="0" applyFont="1" applyFill="1" applyBorder="1" applyAlignment="1">
      <alignment horizontal="left"/>
    </xf>
    <xf numFmtId="0" fontId="4" fillId="15" borderId="24" xfId="0" applyFont="1" applyFill="1" applyBorder="1" applyAlignment="1">
      <alignment horizontal="left"/>
    </xf>
    <xf numFmtId="0" fontId="4" fillId="15" borderId="25" xfId="0" applyFont="1" applyFill="1" applyBorder="1" applyAlignment="1">
      <alignment horizontal="left"/>
    </xf>
    <xf numFmtId="0" fontId="4" fillId="15" borderId="26" xfId="0" applyFont="1" applyFill="1" applyBorder="1" applyAlignment="1">
      <alignment horizontal="left"/>
    </xf>
    <xf numFmtId="44" fontId="3" fillId="0" borderId="54" xfId="2" applyFont="1" applyFill="1" applyBorder="1" applyAlignment="1">
      <alignment horizontal="center" vertical="center"/>
    </xf>
    <xf numFmtId="44" fontId="3" fillId="0" borderId="26" xfId="2" applyFont="1" applyFill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44" fontId="4" fillId="0" borderId="54" xfId="2" applyFont="1" applyFill="1" applyBorder="1" applyAlignment="1">
      <alignment horizontal="center" vertical="center"/>
    </xf>
    <xf numFmtId="44" fontId="4" fillId="0" borderId="81" xfId="2" applyFont="1" applyFill="1" applyBorder="1" applyAlignment="1">
      <alignment horizontal="center" vertical="center"/>
    </xf>
    <xf numFmtId="44" fontId="4" fillId="0" borderId="26" xfId="2" applyFont="1" applyFill="1" applyBorder="1" applyAlignment="1">
      <alignment horizontal="center" vertical="center"/>
    </xf>
    <xf numFmtId="0" fontId="32" fillId="12" borderId="67" xfId="0" applyFont="1" applyFill="1" applyBorder="1" applyAlignment="1">
      <alignment horizontal="left" vertical="center" wrapText="1"/>
    </xf>
    <xf numFmtId="0" fontId="32" fillId="12" borderId="68" xfId="0" applyFont="1" applyFill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  <xf numFmtId="0" fontId="32" fillId="12" borderId="66" xfId="0" applyFont="1" applyFill="1" applyBorder="1" applyAlignment="1">
      <alignment horizontal="center" vertical="center" wrapText="1"/>
    </xf>
    <xf numFmtId="0" fontId="32" fillId="12" borderId="67" xfId="0" applyFont="1" applyFill="1" applyBorder="1" applyAlignment="1">
      <alignment horizontal="center" vertical="center" wrapText="1"/>
    </xf>
    <xf numFmtId="0" fontId="32" fillId="12" borderId="68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7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10" fillId="8" borderId="34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right"/>
    </xf>
    <xf numFmtId="0" fontId="10" fillId="8" borderId="38" xfId="0" applyFont="1" applyFill="1" applyBorder="1" applyAlignment="1">
      <alignment horizontal="right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25" fillId="0" borderId="25" xfId="0" applyFont="1" applyBorder="1" applyAlignment="1">
      <alignment vertical="center"/>
    </xf>
    <xf numFmtId="0" fontId="16" fillId="9" borderId="8" xfId="4" applyFont="1" applyFill="1" applyBorder="1" applyAlignment="1">
      <alignment horizontal="center" vertical="center"/>
    </xf>
    <xf numFmtId="0" fontId="16" fillId="9" borderId="43" xfId="4" applyFont="1" applyFill="1" applyBorder="1" applyAlignment="1">
      <alignment horizontal="center" vertical="center"/>
    </xf>
    <xf numFmtId="0" fontId="16" fillId="9" borderId="11" xfId="4" applyFont="1" applyFill="1" applyBorder="1" applyAlignment="1">
      <alignment horizontal="center" vertical="center"/>
    </xf>
    <xf numFmtId="0" fontId="16" fillId="9" borderId="45" xfId="4" applyFont="1" applyFill="1" applyBorder="1" applyAlignment="1">
      <alignment horizontal="center" vertical="center"/>
    </xf>
    <xf numFmtId="0" fontId="17" fillId="9" borderId="44" xfId="5" applyFont="1" applyFill="1" applyBorder="1" applyAlignment="1">
      <alignment horizontal="left" vertical="center"/>
    </xf>
    <xf numFmtId="0" fontId="17" fillId="9" borderId="9" xfId="5" applyFont="1" applyFill="1" applyBorder="1" applyAlignment="1">
      <alignment horizontal="left" vertical="center"/>
    </xf>
    <xf numFmtId="0" fontId="17" fillId="9" borderId="10" xfId="5" applyFont="1" applyFill="1" applyBorder="1" applyAlignment="1">
      <alignment horizontal="left" vertical="center"/>
    </xf>
    <xf numFmtId="0" fontId="19" fillId="0" borderId="46" xfId="6" applyFont="1" applyBorder="1" applyAlignment="1">
      <alignment horizontal="center" vertical="center" wrapText="1"/>
    </xf>
    <xf numFmtId="0" fontId="19" fillId="0" borderId="12" xfId="6" applyFont="1" applyBorder="1" applyAlignment="1">
      <alignment horizontal="center" vertical="center" wrapText="1"/>
    </xf>
    <xf numFmtId="0" fontId="19" fillId="0" borderId="13" xfId="6" applyFont="1" applyBorder="1" applyAlignment="1">
      <alignment horizontal="center" vertical="center" wrapText="1"/>
    </xf>
    <xf numFmtId="0" fontId="17" fillId="9" borderId="44" xfId="6" applyFont="1" applyFill="1" applyBorder="1" applyAlignment="1">
      <alignment horizontal="center" vertical="top" wrapText="1"/>
    </xf>
    <xf numFmtId="0" fontId="17" fillId="9" borderId="9" xfId="6" applyFont="1" applyFill="1" applyBorder="1" applyAlignment="1">
      <alignment horizontal="center" vertical="top" wrapText="1"/>
    </xf>
    <xf numFmtId="0" fontId="17" fillId="9" borderId="10" xfId="6" applyFont="1" applyFill="1" applyBorder="1" applyAlignment="1">
      <alignment horizontal="center" vertical="top" wrapText="1"/>
    </xf>
    <xf numFmtId="0" fontId="17" fillId="9" borderId="49" xfId="6" applyFont="1" applyFill="1" applyBorder="1" applyAlignment="1">
      <alignment horizontal="center" vertical="top" wrapText="1"/>
    </xf>
    <xf numFmtId="0" fontId="17" fillId="9" borderId="50" xfId="6" applyFont="1" applyFill="1" applyBorder="1" applyAlignment="1">
      <alignment horizontal="center" vertical="top" wrapText="1"/>
    </xf>
    <xf numFmtId="0" fontId="17" fillId="9" borderId="51" xfId="6" applyFont="1" applyFill="1" applyBorder="1" applyAlignment="1">
      <alignment horizontal="center" vertical="top" wrapText="1"/>
    </xf>
    <xf numFmtId="0" fontId="22" fillId="10" borderId="53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4" fillId="0" borderId="53" xfId="0" applyFont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24" fillId="10" borderId="19" xfId="0" applyFont="1" applyFill="1" applyBorder="1" applyAlignment="1">
      <alignment horizontal="center" vertical="center"/>
    </xf>
    <xf numFmtId="0" fontId="24" fillId="10" borderId="2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</cellXfs>
  <cellStyles count="12">
    <cellStyle name="Moeda" xfId="2" builtinId="4"/>
    <cellStyle name="Normal" xfId="0" builtinId="0"/>
    <cellStyle name="Normal 3" xfId="7" xr:uid="{00000000-0005-0000-0000-000002000000}"/>
    <cellStyle name="Normal 43" xfId="8" xr:uid="{00000000-0005-0000-0000-000003000000}"/>
    <cellStyle name="Normal_capa" xfId="4" xr:uid="{00000000-0005-0000-0000-000004000000}"/>
    <cellStyle name="Normal_Composição de Caminhão Munck" xfId="10" xr:uid="{00000000-0005-0000-0000-000005000000}"/>
    <cellStyle name="Normal_CPU_06_400_91_00750_00_SEE_parte02 2" xfId="6" xr:uid="{00000000-0005-0000-0000-000006000000}"/>
    <cellStyle name="Normal_LO2001 01_026 001 00" xfId="5" xr:uid="{00000000-0005-0000-0000-000007000000}"/>
    <cellStyle name="Porcentagem" xfId="3" builtinId="5"/>
    <cellStyle name="Porcentagem 2 2" xfId="9" xr:uid="{00000000-0005-0000-0000-000009000000}"/>
    <cellStyle name="Separador de milhares 2" xfId="11" xr:uid="{00000000-0005-0000-0000-00000A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40678</xdr:rowOff>
    </xdr:to>
    <xdr:sp macro="" textlink="">
      <xdr:nvSpPr>
        <xdr:cNvPr id="2" name="AutoShape 130" descr="Resultado de imagem para slogan prefeitura de sao luis">
          <a:extLst>
            <a:ext uri="{FF2B5EF4-FFF2-40B4-BE49-F238E27FC236}">
              <a16:creationId xmlns:a16="http://schemas.microsoft.com/office/drawing/2014/main" id="{1AFB96AC-6144-4655-8D92-2A337A80C8C5}"/>
            </a:ext>
          </a:extLst>
        </xdr:cNvPr>
        <xdr:cNvSpPr>
          <a:spLocks noChangeAspect="1" noChangeArrowheads="1"/>
        </xdr:cNvSpPr>
      </xdr:nvSpPr>
      <xdr:spPr bwMode="auto">
        <a:xfrm>
          <a:off x="6393180" y="914400"/>
          <a:ext cx="304800" cy="223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161604</xdr:rowOff>
    </xdr:to>
    <xdr:sp macro="" textlink="">
      <xdr:nvSpPr>
        <xdr:cNvPr id="3" name="AutoShape 130" descr="Resultado de imagem para slogan prefeitura de sao luis">
          <a:extLst>
            <a:ext uri="{FF2B5EF4-FFF2-40B4-BE49-F238E27FC236}">
              <a16:creationId xmlns:a16="http://schemas.microsoft.com/office/drawing/2014/main" id="{AB5029F8-9DD2-4EB9-B2CA-9BADC418C907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344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54442</xdr:rowOff>
    </xdr:to>
    <xdr:sp macro="" textlink="">
      <xdr:nvSpPr>
        <xdr:cNvPr id="4" name="AutoShape 130" descr="Resultado de imagem para slogan prefeitura de sao luis">
          <a:extLst>
            <a:ext uri="{FF2B5EF4-FFF2-40B4-BE49-F238E27FC236}">
              <a16:creationId xmlns:a16="http://schemas.microsoft.com/office/drawing/2014/main" id="{62EA26D6-AA75-443A-8E6B-50AFC77FAC41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23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161604</xdr:rowOff>
    </xdr:to>
    <xdr:sp macro="" textlink="">
      <xdr:nvSpPr>
        <xdr:cNvPr id="5" name="AutoShape 130" descr="Resultado de imagem para slogan prefeitura de sao luis">
          <a:extLst>
            <a:ext uri="{FF2B5EF4-FFF2-40B4-BE49-F238E27FC236}">
              <a16:creationId xmlns:a16="http://schemas.microsoft.com/office/drawing/2014/main" id="{CC849584-8D16-4CCE-A758-2F23E144A04D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344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54442</xdr:rowOff>
    </xdr:to>
    <xdr:sp macro="" textlink="">
      <xdr:nvSpPr>
        <xdr:cNvPr id="6" name="AutoShape 130" descr="Resultado de imagem para slogan prefeitura de sao luis">
          <a:extLst>
            <a:ext uri="{FF2B5EF4-FFF2-40B4-BE49-F238E27FC236}">
              <a16:creationId xmlns:a16="http://schemas.microsoft.com/office/drawing/2014/main" id="{CF7006E1-5474-4268-9D28-CF405FAC37DF}"/>
            </a:ext>
          </a:extLst>
        </xdr:cNvPr>
        <xdr:cNvSpPr>
          <a:spLocks noChangeAspect="1" noChangeArrowheads="1"/>
        </xdr:cNvSpPr>
      </xdr:nvSpPr>
      <xdr:spPr bwMode="auto">
        <a:xfrm>
          <a:off x="6393180" y="1143000"/>
          <a:ext cx="304800" cy="237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268941</xdr:colOff>
      <xdr:row>0</xdr:row>
      <xdr:rowOff>134471</xdr:rowOff>
    </xdr:from>
    <xdr:to>
      <xdr:col>1</xdr:col>
      <xdr:colOff>376518</xdr:colOff>
      <xdr:row>4</xdr:row>
      <xdr:rowOff>5379</xdr:rowOff>
    </xdr:to>
    <xdr:pic>
      <xdr:nvPicPr>
        <xdr:cNvPr id="7" name="image04.png" descr="logo_ancora_timbrado.png">
          <a:extLst>
            <a:ext uri="{FF2B5EF4-FFF2-40B4-BE49-F238E27FC236}">
              <a16:creationId xmlns:a16="http://schemas.microsoft.com/office/drawing/2014/main" id="{8428475B-B81F-4062-A894-410B87DA42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68941" y="500231"/>
          <a:ext cx="1250577" cy="602428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17</xdr:col>
      <xdr:colOff>175260</xdr:colOff>
      <xdr:row>65</xdr:row>
      <xdr:rowOff>7620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F48697-61D0-42EB-A62F-BCF4871C7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6320" y="1478280"/>
          <a:ext cx="7490460" cy="1053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114300</xdr:rowOff>
    </xdr:from>
    <xdr:to>
      <xdr:col>2</xdr:col>
      <xdr:colOff>464820</xdr:colOff>
      <xdr:row>5</xdr:row>
      <xdr:rowOff>83820</xdr:rowOff>
    </xdr:to>
    <xdr:pic>
      <xdr:nvPicPr>
        <xdr:cNvPr id="2" name="image04.png" descr="logo_ancora_timbrado.png">
          <a:extLst>
            <a:ext uri="{FF2B5EF4-FFF2-40B4-BE49-F238E27FC236}">
              <a16:creationId xmlns:a16="http://schemas.microsoft.com/office/drawing/2014/main" id="{0B88DAFA-5BE1-4E6B-9995-7453FD88F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1440" y="289560"/>
          <a:ext cx="1562100" cy="70866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36049</xdr:colOff>
      <xdr:row>0</xdr:row>
      <xdr:rowOff>63012</xdr:rowOff>
    </xdr:from>
    <xdr:to>
      <xdr:col>2</xdr:col>
      <xdr:colOff>733</xdr:colOff>
      <xdr:row>3</xdr:row>
      <xdr:rowOff>58030</xdr:rowOff>
    </xdr:to>
    <xdr:pic>
      <xdr:nvPicPr>
        <xdr:cNvPr id="2" name="image04.png" descr="logo_ancora_timbrado.png">
          <a:extLst>
            <a:ext uri="{FF2B5EF4-FFF2-40B4-BE49-F238E27FC236}">
              <a16:creationId xmlns:a16="http://schemas.microsoft.com/office/drawing/2014/main" id="{9B75A6A4-328F-4B10-B5E3-4D8AE2FC09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049" y="63012"/>
          <a:ext cx="1442964" cy="59699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H11" sqref="H11"/>
    </sheetView>
  </sheetViews>
  <sheetFormatPr defaultRowHeight="15"/>
  <cols>
    <col min="1" max="1" width="16.7109375" customWidth="1"/>
    <col min="2" max="2" width="9.85546875" customWidth="1"/>
    <col min="3" max="3" width="66.7109375" customWidth="1"/>
    <col min="4" max="4" width="16.5703125" customWidth="1"/>
  </cols>
  <sheetData>
    <row r="1" spans="1:4">
      <c r="B1" s="36"/>
      <c r="D1" s="142"/>
    </row>
    <row r="2" spans="1:4">
      <c r="B2" s="36"/>
      <c r="D2" s="142"/>
    </row>
    <row r="3" spans="1:4">
      <c r="B3" s="36"/>
      <c r="D3" s="142"/>
    </row>
    <row r="4" spans="1:4" ht="18.75">
      <c r="A4" s="277" t="s">
        <v>289</v>
      </c>
      <c r="B4" s="278"/>
      <c r="C4" s="278"/>
      <c r="D4" s="278"/>
    </row>
    <row r="5" spans="1:4">
      <c r="A5" s="143"/>
      <c r="B5" s="144"/>
      <c r="C5" s="144"/>
      <c r="D5" s="144"/>
    </row>
    <row r="6" spans="1:4" ht="15.75">
      <c r="A6" s="279" t="s">
        <v>290</v>
      </c>
      <c r="B6" s="280"/>
      <c r="C6" s="280"/>
      <c r="D6" s="281"/>
    </row>
    <row r="7" spans="1:4" ht="15.75">
      <c r="A7" s="145" t="s">
        <v>291</v>
      </c>
      <c r="B7" s="146" t="s">
        <v>78</v>
      </c>
      <c r="C7" s="147" t="s">
        <v>292</v>
      </c>
      <c r="D7" s="147"/>
    </row>
    <row r="8" spans="1:4" ht="15.75">
      <c r="A8" s="148"/>
      <c r="B8" s="149" t="s">
        <v>293</v>
      </c>
      <c r="C8" s="148" t="s">
        <v>294</v>
      </c>
      <c r="D8" s="150">
        <v>0.03</v>
      </c>
    </row>
    <row r="9" spans="1:4" ht="15.75">
      <c r="A9" s="148"/>
      <c r="B9" s="149" t="s">
        <v>295</v>
      </c>
      <c r="C9" s="148" t="s">
        <v>296</v>
      </c>
      <c r="D9" s="150">
        <v>8.0000000000000002E-3</v>
      </c>
    </row>
    <row r="10" spans="1:4" ht="15.75">
      <c r="A10" s="148"/>
      <c r="B10" s="149" t="s">
        <v>297</v>
      </c>
      <c r="C10" s="148" t="s">
        <v>298</v>
      </c>
      <c r="D10" s="150">
        <v>9.7000000000000003E-3</v>
      </c>
    </row>
    <row r="11" spans="1:4" ht="15.75">
      <c r="A11" s="148"/>
      <c r="B11" s="149" t="s">
        <v>299</v>
      </c>
      <c r="C11" s="148" t="s">
        <v>300</v>
      </c>
      <c r="D11" s="150"/>
    </row>
    <row r="12" spans="1:4" ht="15.75">
      <c r="A12" s="151"/>
      <c r="B12" s="152"/>
      <c r="C12" s="153" t="s">
        <v>301</v>
      </c>
      <c r="D12" s="154">
        <f>SUM(D8:D11)</f>
        <v>4.7699999999999999E-2</v>
      </c>
    </row>
    <row r="13" spans="1:4" ht="15.75">
      <c r="A13" s="155"/>
      <c r="B13" s="156"/>
      <c r="C13" s="157"/>
      <c r="D13" s="158"/>
    </row>
    <row r="14" spans="1:4" ht="15.75">
      <c r="A14" s="145" t="s">
        <v>291</v>
      </c>
      <c r="B14" s="159" t="s">
        <v>80</v>
      </c>
      <c r="C14" s="160" t="s">
        <v>302</v>
      </c>
      <c r="D14" s="160"/>
    </row>
    <row r="15" spans="1:4" ht="15.75">
      <c r="A15" s="161"/>
      <c r="B15" s="162" t="s">
        <v>303</v>
      </c>
      <c r="C15" s="148" t="s">
        <v>53</v>
      </c>
      <c r="D15" s="150">
        <v>0.04</v>
      </c>
    </row>
    <row r="16" spans="1:4" ht="15.75">
      <c r="A16" s="151"/>
      <c r="B16" s="152"/>
      <c r="C16" s="153" t="s">
        <v>304</v>
      </c>
      <c r="D16" s="154">
        <f>D15</f>
        <v>0.04</v>
      </c>
    </row>
    <row r="17" spans="1:4" ht="15.75">
      <c r="A17" s="155"/>
      <c r="B17" s="156"/>
      <c r="C17" s="157"/>
      <c r="D17" s="158"/>
    </row>
    <row r="18" spans="1:4" ht="15.75">
      <c r="A18" s="145" t="s">
        <v>291</v>
      </c>
      <c r="B18" s="146" t="s">
        <v>82</v>
      </c>
      <c r="C18" s="163" t="s">
        <v>305</v>
      </c>
      <c r="D18" s="163"/>
    </row>
    <row r="19" spans="1:4" ht="15.75">
      <c r="A19" s="161"/>
      <c r="B19" s="149" t="s">
        <v>306</v>
      </c>
      <c r="C19" s="170" t="s">
        <v>307</v>
      </c>
      <c r="D19" s="171">
        <v>6.3099999999999996E-3</v>
      </c>
    </row>
    <row r="20" spans="1:4" ht="15.75">
      <c r="A20" s="161"/>
      <c r="B20" s="149" t="s">
        <v>308</v>
      </c>
      <c r="C20" s="170" t="s">
        <v>309</v>
      </c>
      <c r="D20" s="171">
        <v>2.9144E-2</v>
      </c>
    </row>
    <row r="21" spans="1:4" ht="15.75">
      <c r="A21" s="161"/>
      <c r="B21" s="149" t="s">
        <v>310</v>
      </c>
      <c r="C21" s="161" t="s">
        <v>311</v>
      </c>
      <c r="D21" s="164">
        <v>0.05</v>
      </c>
    </row>
    <row r="22" spans="1:4" ht="15.75">
      <c r="A22" s="155"/>
      <c r="B22" s="165" t="s">
        <v>312</v>
      </c>
      <c r="C22" s="158" t="s">
        <v>313</v>
      </c>
      <c r="D22" s="166">
        <v>4.4999999999999998E-2</v>
      </c>
    </row>
    <row r="23" spans="1:4" ht="15.75">
      <c r="A23" s="151"/>
      <c r="B23" s="167"/>
      <c r="C23" s="153" t="s">
        <v>314</v>
      </c>
      <c r="D23" s="154">
        <f>SUM(D19:D22)</f>
        <v>0.13045400000000001</v>
      </c>
    </row>
    <row r="24" spans="1:4" ht="15.75">
      <c r="A24" s="155"/>
      <c r="B24" s="168"/>
      <c r="C24" s="156"/>
      <c r="D24" s="169"/>
    </row>
  </sheetData>
  <mergeCells count="2">
    <mergeCell ref="A4:D4"/>
    <mergeCell ref="A6:D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6BD9-573E-4E0E-854B-26E976423879}">
  <dimension ref="A1:P64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420</v>
      </c>
      <c r="B1" s="357"/>
      <c r="C1" s="357"/>
      <c r="D1" s="357"/>
      <c r="E1" s="357"/>
      <c r="F1" s="357"/>
      <c r="G1" s="357"/>
      <c r="H1" s="358"/>
      <c r="I1" s="263" t="s">
        <v>404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GERAL!F9</f>
        <v>0</v>
      </c>
      <c r="J4" s="76"/>
    </row>
    <row r="5" spans="1:10">
      <c r="A5" s="266" t="s">
        <v>6</v>
      </c>
      <c r="B5" s="366" t="s">
        <v>388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>
      <c r="A6" s="77" t="s">
        <v>7</v>
      </c>
      <c r="B6" s="374" t="s">
        <v>170</v>
      </c>
      <c r="C6" s="375"/>
      <c r="D6" s="375"/>
      <c r="E6" s="375"/>
      <c r="F6" s="375"/>
      <c r="G6" s="376"/>
      <c r="H6" s="1"/>
      <c r="I6" s="172">
        <f>ROUND($I$4*H6,2)</f>
        <v>0</v>
      </c>
    </row>
    <row r="7" spans="1:10">
      <c r="A7" s="77" t="s">
        <v>8</v>
      </c>
      <c r="B7" s="374" t="s">
        <v>171</v>
      </c>
      <c r="C7" s="375"/>
      <c r="D7" s="375"/>
      <c r="E7" s="375"/>
      <c r="F7" s="375"/>
      <c r="G7" s="376"/>
      <c r="H7" s="1"/>
      <c r="I7" s="172">
        <f>ROUND($I$4*H7,2)</f>
        <v>0</v>
      </c>
    </row>
    <row r="8" spans="1:10" ht="15" customHeight="1">
      <c r="A8" s="398" t="s">
        <v>9</v>
      </c>
      <c r="B8" s="399"/>
      <c r="C8" s="399"/>
      <c r="D8" s="399"/>
      <c r="E8" s="399"/>
      <c r="F8" s="399"/>
      <c r="G8" s="399"/>
      <c r="H8" s="400"/>
      <c r="I8" s="269">
        <f>SUM(I4:I7)</f>
        <v>0</v>
      </c>
      <c r="J8" s="174"/>
    </row>
    <row r="9" spans="1:10">
      <c r="A9" s="367" t="s">
        <v>10</v>
      </c>
      <c r="B9" s="368"/>
      <c r="C9" s="368"/>
      <c r="D9" s="368"/>
      <c r="E9" s="368"/>
      <c r="F9" s="368"/>
      <c r="G9" s="368"/>
      <c r="H9" s="368"/>
      <c r="I9" s="392"/>
    </row>
    <row r="10" spans="1:10">
      <c r="A10" s="362" t="s">
        <v>11</v>
      </c>
      <c r="B10" s="363"/>
      <c r="C10" s="363"/>
      <c r="D10" s="363"/>
      <c r="E10" s="363"/>
      <c r="F10" s="363"/>
      <c r="G10" s="363"/>
      <c r="H10" s="363"/>
      <c r="I10" s="373"/>
    </row>
    <row r="11" spans="1:10">
      <c r="A11" s="266" t="s">
        <v>12</v>
      </c>
      <c r="B11" s="366" t="s">
        <v>17</v>
      </c>
      <c r="C11" s="366"/>
      <c r="D11" s="366"/>
      <c r="E11" s="366"/>
      <c r="F11" s="366"/>
      <c r="G11" s="366"/>
      <c r="H11" s="1"/>
      <c r="I11" s="270">
        <f>ROUND(($I$8)*H11,2)</f>
        <v>0</v>
      </c>
    </row>
    <row r="12" spans="1:10">
      <c r="A12" s="266" t="s">
        <v>14</v>
      </c>
      <c r="B12" s="366" t="s">
        <v>13</v>
      </c>
      <c r="C12" s="366"/>
      <c r="D12" s="366"/>
      <c r="E12" s="366"/>
      <c r="F12" s="366"/>
      <c r="G12" s="366"/>
      <c r="H12" s="1"/>
      <c r="I12" s="270">
        <f t="shared" ref="I12:I18" si="0">ROUND(($I$8)*H12,2)</f>
        <v>0</v>
      </c>
    </row>
    <row r="13" spans="1:10">
      <c r="A13" s="266" t="s">
        <v>16</v>
      </c>
      <c r="B13" s="366" t="s">
        <v>19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18</v>
      </c>
      <c r="B14" s="366" t="s">
        <v>385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20</v>
      </c>
      <c r="B15" s="366" t="s">
        <v>15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22</v>
      </c>
      <c r="B16" s="366" t="s">
        <v>21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266" t="s">
        <v>24</v>
      </c>
      <c r="B17" s="366" t="s">
        <v>26</v>
      </c>
      <c r="C17" s="366"/>
      <c r="D17" s="366"/>
      <c r="E17" s="366"/>
      <c r="F17" s="366"/>
      <c r="G17" s="366"/>
      <c r="H17" s="1"/>
      <c r="I17" s="270">
        <f t="shared" si="0"/>
        <v>0</v>
      </c>
    </row>
    <row r="18" spans="1:10">
      <c r="A18" s="266" t="s">
        <v>25</v>
      </c>
      <c r="B18" s="366" t="s">
        <v>23</v>
      </c>
      <c r="C18" s="366"/>
      <c r="D18" s="366"/>
      <c r="E18" s="366"/>
      <c r="F18" s="366"/>
      <c r="G18" s="366"/>
      <c r="H18" s="1"/>
      <c r="I18" s="270">
        <f t="shared" si="0"/>
        <v>0</v>
      </c>
    </row>
    <row r="19" spans="1:10">
      <c r="A19" s="367" t="s">
        <v>27</v>
      </c>
      <c r="B19" s="377"/>
      <c r="C19" s="377"/>
      <c r="D19" s="377"/>
      <c r="E19" s="377"/>
      <c r="F19" s="377"/>
      <c r="G19" s="378"/>
      <c r="H19" s="2">
        <f>SUM(H11:H18)</f>
        <v>0</v>
      </c>
      <c r="I19" s="267">
        <f>SUM(I11:I18)</f>
        <v>0</v>
      </c>
    </row>
    <row r="20" spans="1:10">
      <c r="A20" s="370" t="s">
        <v>28</v>
      </c>
      <c r="B20" s="371"/>
      <c r="C20" s="371"/>
      <c r="D20" s="371"/>
      <c r="E20" s="371"/>
      <c r="F20" s="371"/>
      <c r="G20" s="371"/>
      <c r="H20" s="371"/>
      <c r="I20" s="372"/>
    </row>
    <row r="21" spans="1:10">
      <c r="A21" s="266" t="s">
        <v>29</v>
      </c>
      <c r="B21" s="374" t="s">
        <v>33</v>
      </c>
      <c r="C21" s="375"/>
      <c r="D21" s="375"/>
      <c r="E21" s="375"/>
      <c r="F21" s="375"/>
      <c r="G21" s="376"/>
      <c r="H21" s="1"/>
      <c r="I21" s="270">
        <f>ROUND(($I$8)*H21,2)</f>
        <v>0</v>
      </c>
    </row>
    <row r="22" spans="1:10">
      <c r="A22" s="266" t="s">
        <v>30</v>
      </c>
      <c r="B22" s="379" t="s">
        <v>315</v>
      </c>
      <c r="C22" s="380"/>
      <c r="D22" s="380"/>
      <c r="E22" s="380"/>
      <c r="F22" s="380"/>
      <c r="G22" s="381"/>
      <c r="H22" s="1"/>
      <c r="I22" s="270">
        <f t="shared" ref="I22:I26" si="1">ROUND(($I$8)*H22,2)</f>
        <v>0</v>
      </c>
    </row>
    <row r="23" spans="1:10">
      <c r="A23" s="266" t="s">
        <v>32</v>
      </c>
      <c r="B23" s="366" t="s">
        <v>35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34</v>
      </c>
      <c r="B24" s="366" t="s">
        <v>386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180</v>
      </c>
      <c r="B25" s="366" t="s">
        <v>183</v>
      </c>
      <c r="C25" s="366"/>
      <c r="D25" s="366"/>
      <c r="E25" s="366"/>
      <c r="F25" s="366"/>
      <c r="G25" s="366"/>
      <c r="H25" s="1"/>
      <c r="I25" s="270">
        <f t="shared" si="1"/>
        <v>0</v>
      </c>
    </row>
    <row r="26" spans="1:10">
      <c r="A26" s="266" t="s">
        <v>181</v>
      </c>
      <c r="B26" s="366" t="s">
        <v>387</v>
      </c>
      <c r="C26" s="366"/>
      <c r="D26" s="366"/>
      <c r="E26" s="366"/>
      <c r="F26" s="366"/>
      <c r="G26" s="366"/>
      <c r="H26" s="1"/>
      <c r="I26" s="270">
        <f t="shared" si="1"/>
        <v>0</v>
      </c>
    </row>
    <row r="27" spans="1:10">
      <c r="A27" s="266" t="s">
        <v>182</v>
      </c>
      <c r="B27" s="374" t="s">
        <v>31</v>
      </c>
      <c r="C27" s="375"/>
      <c r="D27" s="375"/>
      <c r="E27" s="375"/>
      <c r="F27" s="375"/>
      <c r="G27" s="376"/>
      <c r="H27" s="1"/>
      <c r="I27" s="270">
        <f>ROUND(($I$8)*H27,2)</f>
        <v>0</v>
      </c>
    </row>
    <row r="28" spans="1:10">
      <c r="A28" s="367" t="s">
        <v>36</v>
      </c>
      <c r="B28" s="368"/>
      <c r="C28" s="368"/>
      <c r="D28" s="368"/>
      <c r="E28" s="368"/>
      <c r="F28" s="368"/>
      <c r="G28" s="369"/>
      <c r="H28" s="2">
        <f>SUM(H21:H27)</f>
        <v>0</v>
      </c>
      <c r="I28" s="271">
        <f>SUM(I21:I27)</f>
        <v>0</v>
      </c>
    </row>
    <row r="29" spans="1:10">
      <c r="A29" s="362" t="s">
        <v>37</v>
      </c>
      <c r="B29" s="363"/>
      <c r="C29" s="363"/>
      <c r="D29" s="363"/>
      <c r="E29" s="363"/>
      <c r="F29" s="363"/>
      <c r="G29" s="363"/>
      <c r="H29" s="363"/>
      <c r="I29" s="373"/>
    </row>
    <row r="30" spans="1:10">
      <c r="A30" s="266" t="s">
        <v>38</v>
      </c>
      <c r="B30" s="366" t="s">
        <v>40</v>
      </c>
      <c r="C30" s="366"/>
      <c r="D30" s="366"/>
      <c r="E30" s="366"/>
      <c r="F30" s="366"/>
      <c r="G30" s="366"/>
      <c r="H30" s="1"/>
      <c r="I30" s="270">
        <f>ROUND(($I$8)*H30,2)</f>
        <v>0</v>
      </c>
      <c r="J30" s="140"/>
    </row>
    <row r="31" spans="1:10">
      <c r="A31" s="266" t="s">
        <v>39</v>
      </c>
      <c r="B31" s="366" t="s">
        <v>184</v>
      </c>
      <c r="C31" s="366"/>
      <c r="D31" s="366"/>
      <c r="E31" s="366"/>
      <c r="F31" s="366"/>
      <c r="G31" s="366"/>
      <c r="H31" s="1"/>
      <c r="I31" s="270">
        <f t="shared" ref="I31:I32" si="2">ROUND(($I$8)*H31,2)</f>
        <v>0</v>
      </c>
    </row>
    <row r="32" spans="1:10">
      <c r="A32" s="266" t="s">
        <v>217</v>
      </c>
      <c r="B32" s="366" t="s">
        <v>185</v>
      </c>
      <c r="C32" s="366"/>
      <c r="D32" s="366"/>
      <c r="E32" s="366"/>
      <c r="F32" s="366"/>
      <c r="G32" s="366"/>
      <c r="H32" s="1"/>
      <c r="I32" s="270">
        <f t="shared" si="2"/>
        <v>0</v>
      </c>
    </row>
    <row r="33" spans="1:16">
      <c r="A33" s="367" t="s">
        <v>41</v>
      </c>
      <c r="B33" s="368"/>
      <c r="C33" s="368"/>
      <c r="D33" s="368"/>
      <c r="E33" s="368"/>
      <c r="F33" s="368"/>
      <c r="G33" s="369"/>
      <c r="H33" s="2">
        <f>SUM(H30:H32)</f>
        <v>0</v>
      </c>
      <c r="I33" s="270">
        <f>ROUND(($I$8)*H33,2)</f>
        <v>0</v>
      </c>
    </row>
    <row r="34" spans="1:16">
      <c r="A34" s="370" t="s">
        <v>42</v>
      </c>
      <c r="B34" s="371"/>
      <c r="C34" s="371"/>
      <c r="D34" s="371"/>
      <c r="E34" s="371"/>
      <c r="F34" s="371"/>
      <c r="G34" s="371"/>
      <c r="H34" s="371"/>
      <c r="I34" s="372"/>
    </row>
    <row r="35" spans="1:16">
      <c r="A35" s="266" t="s">
        <v>43</v>
      </c>
      <c r="B35" s="366" t="s">
        <v>44</v>
      </c>
      <c r="C35" s="366"/>
      <c r="D35" s="366"/>
      <c r="E35" s="366"/>
      <c r="F35" s="366"/>
      <c r="G35" s="366"/>
      <c r="H35" s="390"/>
      <c r="I35" s="388">
        <f>ROUND(($I$8)*H35,2)</f>
        <v>0</v>
      </c>
    </row>
    <row r="36" spans="1:16">
      <c r="A36" s="362" t="s">
        <v>41</v>
      </c>
      <c r="B36" s="363"/>
      <c r="C36" s="363"/>
      <c r="D36" s="363"/>
      <c r="E36" s="363"/>
      <c r="F36" s="363"/>
      <c r="G36" s="363"/>
      <c r="H36" s="391"/>
      <c r="I36" s="389"/>
    </row>
    <row r="37" spans="1:16" ht="15" customHeight="1">
      <c r="A37" s="398" t="s">
        <v>45</v>
      </c>
      <c r="B37" s="399"/>
      <c r="C37" s="399"/>
      <c r="D37" s="399"/>
      <c r="E37" s="399"/>
      <c r="F37" s="399"/>
      <c r="G37" s="399"/>
      <c r="H37" s="400"/>
      <c r="I37" s="272">
        <f>I19+I28+I33+I35</f>
        <v>0</v>
      </c>
    </row>
    <row r="38" spans="1:16">
      <c r="A38" s="364" t="s">
        <v>46</v>
      </c>
      <c r="B38" s="365"/>
      <c r="C38" s="365"/>
      <c r="D38" s="365"/>
      <c r="E38" s="365"/>
      <c r="F38" s="365"/>
      <c r="G38" s="365"/>
      <c r="H38" s="365"/>
      <c r="I38" s="269">
        <f>I8+I37</f>
        <v>0</v>
      </c>
    </row>
    <row r="39" spans="1:16">
      <c r="A39" s="367" t="s">
        <v>178</v>
      </c>
      <c r="B39" s="368"/>
      <c r="C39" s="368"/>
      <c r="D39" s="368"/>
      <c r="E39" s="368"/>
      <c r="F39" s="368"/>
      <c r="G39" s="368"/>
      <c r="H39" s="368"/>
      <c r="I39" s="392" t="s">
        <v>172</v>
      </c>
    </row>
    <row r="40" spans="1:16">
      <c r="A40" s="266" t="s">
        <v>4</v>
      </c>
      <c r="B40" s="374" t="s">
        <v>410</v>
      </c>
      <c r="C40" s="375"/>
      <c r="D40" s="375"/>
      <c r="E40" s="375"/>
      <c r="F40" s="375"/>
      <c r="G40" s="375"/>
      <c r="H40" s="376"/>
      <c r="I40" s="270"/>
    </row>
    <row r="41" spans="1:16">
      <c r="A41" s="266" t="s">
        <v>6</v>
      </c>
      <c r="B41" s="374" t="s">
        <v>174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7</v>
      </c>
      <c r="B42" s="374" t="s">
        <v>47</v>
      </c>
      <c r="C42" s="375"/>
      <c r="D42" s="375"/>
      <c r="E42" s="375"/>
      <c r="F42" s="375"/>
      <c r="G42" s="375"/>
      <c r="H42" s="376"/>
      <c r="I42" s="267"/>
    </row>
    <row r="43" spans="1:16">
      <c r="A43" s="266" t="s">
        <v>8</v>
      </c>
      <c r="B43" s="374" t="s">
        <v>408</v>
      </c>
      <c r="C43" s="375"/>
      <c r="D43" s="375"/>
      <c r="E43" s="375"/>
      <c r="F43" s="375"/>
      <c r="G43" s="375"/>
      <c r="H43" s="376"/>
      <c r="I43" s="270"/>
    </row>
    <row r="44" spans="1:16">
      <c r="A44" s="266" t="s">
        <v>175</v>
      </c>
      <c r="B44" s="374" t="s">
        <v>173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176</v>
      </c>
      <c r="B45" s="374" t="s">
        <v>50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177</v>
      </c>
      <c r="B46" s="374" t="s">
        <v>49</v>
      </c>
      <c r="C46" s="375"/>
      <c r="D46" s="375"/>
      <c r="E46" s="375"/>
      <c r="F46" s="375"/>
      <c r="G46" s="375"/>
      <c r="H46" s="376"/>
      <c r="I46" s="270"/>
      <c r="P46" s="274"/>
    </row>
    <row r="47" spans="1:16">
      <c r="A47" s="266" t="s">
        <v>331</v>
      </c>
      <c r="B47" s="374" t="s">
        <v>48</v>
      </c>
      <c r="C47" s="375"/>
      <c r="D47" s="375"/>
      <c r="E47" s="375"/>
      <c r="F47" s="375"/>
      <c r="G47" s="375"/>
      <c r="H47" s="376"/>
      <c r="I47" s="270"/>
    </row>
    <row r="48" spans="1:16">
      <c r="A48" s="362" t="s">
        <v>51</v>
      </c>
      <c r="B48" s="363"/>
      <c r="C48" s="363"/>
      <c r="D48" s="363"/>
      <c r="E48" s="363"/>
      <c r="F48" s="363"/>
      <c r="G48" s="363"/>
      <c r="H48" s="363"/>
      <c r="I48" s="271">
        <f>SUM(I40:I47)</f>
        <v>0</v>
      </c>
    </row>
    <row r="49" spans="1:16">
      <c r="A49" s="382" t="s">
        <v>52</v>
      </c>
      <c r="B49" s="383"/>
      <c r="C49" s="383"/>
      <c r="D49" s="383"/>
      <c r="E49" s="383"/>
      <c r="F49" s="383"/>
      <c r="G49" s="383"/>
      <c r="H49" s="384"/>
      <c r="I49" s="269">
        <f>I48+I38</f>
        <v>0</v>
      </c>
      <c r="N49" s="174"/>
      <c r="P49" s="274"/>
    </row>
    <row r="50" spans="1:16">
      <c r="A50" s="382" t="s">
        <v>179</v>
      </c>
      <c r="B50" s="383"/>
      <c r="C50" s="383"/>
      <c r="D50" s="383"/>
      <c r="E50" s="383"/>
      <c r="F50" s="383"/>
      <c r="G50" s="383"/>
      <c r="H50" s="383"/>
      <c r="I50" s="385"/>
      <c r="L50" s="174"/>
    </row>
    <row r="51" spans="1:16">
      <c r="A51" s="266">
        <v>1</v>
      </c>
      <c r="B51" s="366" t="s">
        <v>407</v>
      </c>
      <c r="C51" s="366"/>
      <c r="D51" s="366"/>
      <c r="E51" s="366"/>
      <c r="F51" s="366"/>
      <c r="G51" s="366"/>
      <c r="H51" s="386"/>
      <c r="I51" s="396">
        <f>ROUND(I49*H51,2)</f>
        <v>0</v>
      </c>
    </row>
    <row r="52" spans="1:16">
      <c r="A52" s="364" t="s">
        <v>54</v>
      </c>
      <c r="B52" s="365"/>
      <c r="C52" s="365"/>
      <c r="D52" s="365"/>
      <c r="E52" s="365"/>
      <c r="F52" s="365"/>
      <c r="G52" s="365"/>
      <c r="H52" s="387"/>
      <c r="I52" s="397"/>
    </row>
    <row r="53" spans="1:16">
      <c r="A53" s="382" t="s">
        <v>55</v>
      </c>
      <c r="B53" s="383"/>
      <c r="C53" s="383"/>
      <c r="D53" s="383"/>
      <c r="E53" s="383"/>
      <c r="F53" s="383"/>
      <c r="G53" s="383"/>
      <c r="H53" s="384"/>
      <c r="I53" s="269">
        <f>I49+I51</f>
        <v>0</v>
      </c>
      <c r="K53" s="174"/>
    </row>
    <row r="54" spans="1:16">
      <c r="A54" s="382" t="s">
        <v>56</v>
      </c>
      <c r="B54" s="383"/>
      <c r="C54" s="383"/>
      <c r="D54" s="383"/>
      <c r="E54" s="383"/>
      <c r="F54" s="383"/>
      <c r="G54" s="383"/>
      <c r="H54" s="383"/>
      <c r="I54" s="385"/>
    </row>
    <row r="55" spans="1:16">
      <c r="A55" s="266">
        <v>1</v>
      </c>
      <c r="B55" s="374" t="s">
        <v>411</v>
      </c>
      <c r="C55" s="375"/>
      <c r="D55" s="375"/>
      <c r="E55" s="375"/>
      <c r="F55" s="375"/>
      <c r="G55" s="376"/>
      <c r="H55" s="1"/>
      <c r="I55" s="401">
        <f>I60-I53</f>
        <v>0</v>
      </c>
      <c r="K55" s="174"/>
      <c r="L55" s="174"/>
    </row>
    <row r="56" spans="1:16">
      <c r="A56" s="266">
        <v>2</v>
      </c>
      <c r="B56" s="374" t="s">
        <v>413</v>
      </c>
      <c r="C56" s="375"/>
      <c r="D56" s="375"/>
      <c r="E56" s="375"/>
      <c r="F56" s="375"/>
      <c r="G56" s="376"/>
      <c r="H56" s="1"/>
      <c r="I56" s="402"/>
      <c r="L56" s="174"/>
      <c r="N56" s="174"/>
    </row>
    <row r="57" spans="1:16">
      <c r="A57" s="266">
        <v>3</v>
      </c>
      <c r="B57" s="374" t="s">
        <v>412</v>
      </c>
      <c r="C57" s="375"/>
      <c r="D57" s="375"/>
      <c r="E57" s="375"/>
      <c r="F57" s="375"/>
      <c r="G57" s="376"/>
      <c r="H57" s="1"/>
      <c r="I57" s="402"/>
      <c r="L57" s="174"/>
      <c r="M57" s="174"/>
    </row>
    <row r="58" spans="1:16">
      <c r="A58" s="266">
        <v>4</v>
      </c>
      <c r="B58" s="374" t="s">
        <v>415</v>
      </c>
      <c r="C58" s="375"/>
      <c r="D58" s="375"/>
      <c r="E58" s="375"/>
      <c r="F58" s="375"/>
      <c r="G58" s="376"/>
      <c r="H58" s="1"/>
      <c r="I58" s="402"/>
      <c r="K58" s="174"/>
      <c r="L58" s="174"/>
    </row>
    <row r="59" spans="1:16">
      <c r="A59" s="364" t="s">
        <v>414</v>
      </c>
      <c r="B59" s="365"/>
      <c r="C59" s="365"/>
      <c r="D59" s="365"/>
      <c r="E59" s="365"/>
      <c r="F59" s="365"/>
      <c r="G59" s="365"/>
      <c r="H59" s="2">
        <f>SUM(H55:H58)</f>
        <v>0</v>
      </c>
      <c r="I59" s="403"/>
      <c r="K59" s="174"/>
      <c r="L59" s="76"/>
    </row>
    <row r="60" spans="1:16" ht="15.75" thickBot="1">
      <c r="A60" s="359" t="s">
        <v>57</v>
      </c>
      <c r="B60" s="360"/>
      <c r="C60" s="360"/>
      <c r="D60" s="360"/>
      <c r="E60" s="360"/>
      <c r="F60" s="360"/>
      <c r="G60" s="360"/>
      <c r="H60" s="361"/>
      <c r="I60" s="273">
        <f>ROUND(I53/(100%-H59),2)</f>
        <v>0</v>
      </c>
    </row>
    <row r="61" spans="1:16" ht="29.25" customHeight="1"/>
    <row r="62" spans="1:16" ht="29.25" customHeight="1"/>
    <row r="63" spans="1:16">
      <c r="I63" s="174"/>
    </row>
    <row r="64" spans="1:16">
      <c r="H64" s="233"/>
      <c r="I64" s="174"/>
    </row>
  </sheetData>
  <mergeCells count="65">
    <mergeCell ref="A60:H60"/>
    <mergeCell ref="A53:H53"/>
    <mergeCell ref="A54:I54"/>
    <mergeCell ref="B55:G55"/>
    <mergeCell ref="I55:I59"/>
    <mergeCell ref="B56:G56"/>
    <mergeCell ref="B57:G57"/>
    <mergeCell ref="B58:G58"/>
    <mergeCell ref="A59:G59"/>
    <mergeCell ref="A49:H49"/>
    <mergeCell ref="A50:I50"/>
    <mergeCell ref="B51:G51"/>
    <mergeCell ref="H51:H52"/>
    <mergeCell ref="I51:I52"/>
    <mergeCell ref="A52:G52"/>
    <mergeCell ref="A48:H48"/>
    <mergeCell ref="A37:H37"/>
    <mergeCell ref="A38:H38"/>
    <mergeCell ref="A39:I39"/>
    <mergeCell ref="B40:H40"/>
    <mergeCell ref="B41:H41"/>
    <mergeCell ref="B42:H42"/>
    <mergeCell ref="B43:H43"/>
    <mergeCell ref="B44:H44"/>
    <mergeCell ref="B45:H45"/>
    <mergeCell ref="B46:H46"/>
    <mergeCell ref="B47:H47"/>
    <mergeCell ref="B31:G31"/>
    <mergeCell ref="B32:G32"/>
    <mergeCell ref="A33:G33"/>
    <mergeCell ref="A34:I34"/>
    <mergeCell ref="B35:G35"/>
    <mergeCell ref="H35:H36"/>
    <mergeCell ref="I35:I36"/>
    <mergeCell ref="A36:G36"/>
    <mergeCell ref="B30:G30"/>
    <mergeCell ref="A19:G19"/>
    <mergeCell ref="A20:I20"/>
    <mergeCell ref="B21:G21"/>
    <mergeCell ref="B22:G22"/>
    <mergeCell ref="B23:G23"/>
    <mergeCell ref="B24:G24"/>
    <mergeCell ref="B25:G25"/>
    <mergeCell ref="B26:G26"/>
    <mergeCell ref="B27:G27"/>
    <mergeCell ref="A28:G28"/>
    <mergeCell ref="A29:I29"/>
    <mergeCell ref="B18:G18"/>
    <mergeCell ref="B7:G7"/>
    <mergeCell ref="A8:H8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6:G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F843-5D40-4DD3-AC1F-AD712EA41E01}">
  <dimension ref="A1:P62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421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GERAL!F11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408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175</v>
      </c>
      <c r="B42" s="374" t="s">
        <v>173</v>
      </c>
      <c r="C42" s="375"/>
      <c r="D42" s="375"/>
      <c r="E42" s="375"/>
      <c r="F42" s="375"/>
      <c r="G42" s="375"/>
      <c r="H42" s="376"/>
      <c r="I42" s="270"/>
      <c r="P42" s="274"/>
    </row>
    <row r="43" spans="1:16">
      <c r="A43" s="266" t="s">
        <v>176</v>
      </c>
      <c r="B43" s="374" t="s">
        <v>50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49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48</v>
      </c>
      <c r="C45" s="375"/>
      <c r="D45" s="375"/>
      <c r="E45" s="375"/>
      <c r="F45" s="375"/>
      <c r="G45" s="375"/>
      <c r="H45" s="376"/>
      <c r="I45" s="270"/>
    </row>
    <row r="46" spans="1:16">
      <c r="A46" s="362" t="s">
        <v>51</v>
      </c>
      <c r="B46" s="363"/>
      <c r="C46" s="363"/>
      <c r="D46" s="363"/>
      <c r="E46" s="363"/>
      <c r="F46" s="363"/>
      <c r="G46" s="363"/>
      <c r="H46" s="363"/>
      <c r="I46" s="271">
        <f>SUM(I38:I45)</f>
        <v>0</v>
      </c>
    </row>
    <row r="47" spans="1:16">
      <c r="A47" s="382" t="s">
        <v>52</v>
      </c>
      <c r="B47" s="383"/>
      <c r="C47" s="383"/>
      <c r="D47" s="383"/>
      <c r="E47" s="383"/>
      <c r="F47" s="383"/>
      <c r="G47" s="383"/>
      <c r="H47" s="384"/>
      <c r="I47" s="269">
        <f>I46+I36</f>
        <v>0</v>
      </c>
      <c r="N47" s="174"/>
      <c r="P47" s="274"/>
    </row>
    <row r="48" spans="1:16">
      <c r="A48" s="382" t="s">
        <v>179</v>
      </c>
      <c r="B48" s="383"/>
      <c r="C48" s="383"/>
      <c r="D48" s="383"/>
      <c r="E48" s="383"/>
      <c r="F48" s="383"/>
      <c r="G48" s="383"/>
      <c r="H48" s="383"/>
      <c r="I48" s="385"/>
      <c r="L48" s="174"/>
    </row>
    <row r="49" spans="1:14">
      <c r="A49" s="266">
        <v>1</v>
      </c>
      <c r="B49" s="366" t="s">
        <v>407</v>
      </c>
      <c r="C49" s="366"/>
      <c r="D49" s="366"/>
      <c r="E49" s="366"/>
      <c r="F49" s="366"/>
      <c r="G49" s="366"/>
      <c r="H49" s="386"/>
      <c r="I49" s="396">
        <f>ROUND(I47*H49,2)</f>
        <v>0</v>
      </c>
    </row>
    <row r="50" spans="1:14">
      <c r="A50" s="364" t="s">
        <v>54</v>
      </c>
      <c r="B50" s="365"/>
      <c r="C50" s="365"/>
      <c r="D50" s="365"/>
      <c r="E50" s="365"/>
      <c r="F50" s="365"/>
      <c r="G50" s="365"/>
      <c r="H50" s="387"/>
      <c r="I50" s="397"/>
    </row>
    <row r="51" spans="1:14">
      <c r="A51" s="382" t="s">
        <v>55</v>
      </c>
      <c r="B51" s="383"/>
      <c r="C51" s="383"/>
      <c r="D51" s="383"/>
      <c r="E51" s="383"/>
      <c r="F51" s="383"/>
      <c r="G51" s="383"/>
      <c r="H51" s="384"/>
      <c r="I51" s="269">
        <f>I47+I49</f>
        <v>0</v>
      </c>
      <c r="K51" s="174"/>
    </row>
    <row r="52" spans="1:14">
      <c r="A52" s="382" t="s">
        <v>56</v>
      </c>
      <c r="B52" s="383"/>
      <c r="C52" s="383"/>
      <c r="D52" s="383"/>
      <c r="E52" s="383"/>
      <c r="F52" s="383"/>
      <c r="G52" s="383"/>
      <c r="H52" s="383"/>
      <c r="I52" s="385"/>
    </row>
    <row r="53" spans="1:14">
      <c r="A53" s="266">
        <v>1</v>
      </c>
      <c r="B53" s="374" t="s">
        <v>411</v>
      </c>
      <c r="C53" s="375"/>
      <c r="D53" s="375"/>
      <c r="E53" s="375"/>
      <c r="F53" s="375"/>
      <c r="G53" s="376"/>
      <c r="H53" s="1"/>
      <c r="I53" s="401">
        <f>I58-I51</f>
        <v>0</v>
      </c>
      <c r="K53" s="174"/>
      <c r="L53" s="174"/>
    </row>
    <row r="54" spans="1:14">
      <c r="A54" s="266">
        <v>2</v>
      </c>
      <c r="B54" s="374" t="s">
        <v>413</v>
      </c>
      <c r="C54" s="375"/>
      <c r="D54" s="375"/>
      <c r="E54" s="375"/>
      <c r="F54" s="375"/>
      <c r="G54" s="376"/>
      <c r="H54" s="1"/>
      <c r="I54" s="402"/>
      <c r="L54" s="174"/>
      <c r="N54" s="174"/>
    </row>
    <row r="55" spans="1:14">
      <c r="A55" s="266">
        <v>3</v>
      </c>
      <c r="B55" s="374" t="s">
        <v>412</v>
      </c>
      <c r="C55" s="375"/>
      <c r="D55" s="375"/>
      <c r="E55" s="375"/>
      <c r="F55" s="375"/>
      <c r="G55" s="376"/>
      <c r="H55" s="1"/>
      <c r="I55" s="402"/>
      <c r="L55" s="174"/>
      <c r="M55" s="174"/>
    </row>
    <row r="56" spans="1:14">
      <c r="A56" s="266">
        <v>4</v>
      </c>
      <c r="B56" s="374" t="s">
        <v>415</v>
      </c>
      <c r="C56" s="375"/>
      <c r="D56" s="375"/>
      <c r="E56" s="375"/>
      <c r="F56" s="375"/>
      <c r="G56" s="376"/>
      <c r="H56" s="1"/>
      <c r="I56" s="402"/>
      <c r="K56" s="174"/>
      <c r="L56" s="174"/>
    </row>
    <row r="57" spans="1:14">
      <c r="A57" s="364" t="s">
        <v>414</v>
      </c>
      <c r="B57" s="365"/>
      <c r="C57" s="365"/>
      <c r="D57" s="365"/>
      <c r="E57" s="365"/>
      <c r="F57" s="365"/>
      <c r="G57" s="365"/>
      <c r="H57" s="2">
        <f>SUM(H53:H56)</f>
        <v>0</v>
      </c>
      <c r="I57" s="403"/>
      <c r="K57" s="174"/>
      <c r="L57" s="76"/>
    </row>
    <row r="58" spans="1:14" ht="15.75" thickBot="1">
      <c r="A58" s="359" t="s">
        <v>57</v>
      </c>
      <c r="B58" s="360"/>
      <c r="C58" s="360"/>
      <c r="D58" s="360"/>
      <c r="E58" s="360"/>
      <c r="F58" s="360"/>
      <c r="G58" s="360"/>
      <c r="H58" s="361"/>
      <c r="I58" s="273">
        <f>ROUND(I51/(100%-H57),2)</f>
        <v>0</v>
      </c>
    </row>
    <row r="59" spans="1:14" ht="29.25" customHeight="1"/>
    <row r="60" spans="1:14" ht="29.25" customHeight="1"/>
    <row r="61" spans="1:14">
      <c r="I61" s="174"/>
    </row>
    <row r="62" spans="1:14">
      <c r="H62" s="233"/>
      <c r="I62" s="174"/>
    </row>
  </sheetData>
  <mergeCells count="63">
    <mergeCell ref="A58:H58"/>
    <mergeCell ref="A51:H51"/>
    <mergeCell ref="A52:I52"/>
    <mergeCell ref="B53:G53"/>
    <mergeCell ref="I53:I57"/>
    <mergeCell ref="B54:G54"/>
    <mergeCell ref="B55:G55"/>
    <mergeCell ref="B56:G56"/>
    <mergeCell ref="A57:G57"/>
    <mergeCell ref="A47:H47"/>
    <mergeCell ref="A48:I48"/>
    <mergeCell ref="B49:G49"/>
    <mergeCell ref="H49:H50"/>
    <mergeCell ref="I49:I50"/>
    <mergeCell ref="A50:G50"/>
    <mergeCell ref="A46:H46"/>
    <mergeCell ref="A35:H35"/>
    <mergeCell ref="A36:H36"/>
    <mergeCell ref="A37:I37"/>
    <mergeCell ref="B38:H38"/>
    <mergeCell ref="B39:H39"/>
    <mergeCell ref="B40:H40"/>
    <mergeCell ref="B41:H41"/>
    <mergeCell ref="B42:H42"/>
    <mergeCell ref="B43:H43"/>
    <mergeCell ref="B44:H44"/>
    <mergeCell ref="B45:H45"/>
    <mergeCell ref="A31:G31"/>
    <mergeCell ref="A32:I32"/>
    <mergeCell ref="B33:G33"/>
    <mergeCell ref="H33:H34"/>
    <mergeCell ref="I33:I34"/>
    <mergeCell ref="A34:G34"/>
    <mergeCell ref="B30:G30"/>
    <mergeCell ref="B19:G19"/>
    <mergeCell ref="B20:G20"/>
    <mergeCell ref="B21:G21"/>
    <mergeCell ref="B22:G22"/>
    <mergeCell ref="B23:G23"/>
    <mergeCell ref="B24:G24"/>
    <mergeCell ref="B25:G25"/>
    <mergeCell ref="A26:G26"/>
    <mergeCell ref="A27:I27"/>
    <mergeCell ref="B28:G28"/>
    <mergeCell ref="B29:G29"/>
    <mergeCell ref="A18:I18"/>
    <mergeCell ref="A7:I7"/>
    <mergeCell ref="A8:I8"/>
    <mergeCell ref="B9:G9"/>
    <mergeCell ref="B10:G10"/>
    <mergeCell ref="B11:G11"/>
    <mergeCell ref="B12:G12"/>
    <mergeCell ref="B13:G13"/>
    <mergeCell ref="B14:G14"/>
    <mergeCell ref="B15:G15"/>
    <mergeCell ref="B16:G16"/>
    <mergeCell ref="A17:G17"/>
    <mergeCell ref="A6:H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503D-4038-4FE5-8D18-DBB5B18A421E}">
  <dimension ref="A1:P64"/>
  <sheetViews>
    <sheetView view="pageBreakPreview" zoomScaleNormal="85" zoomScaleSheetLayoutView="100" workbookViewId="0">
      <pane xSplit="9" ySplit="1" topLeftCell="J8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422</v>
      </c>
      <c r="B1" s="357"/>
      <c r="C1" s="357"/>
      <c r="D1" s="357"/>
      <c r="E1" s="357"/>
      <c r="F1" s="357"/>
      <c r="G1" s="357"/>
      <c r="H1" s="358"/>
      <c r="I1" s="263" t="s">
        <v>404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GERAL!F11</f>
        <v>0</v>
      </c>
      <c r="J4" s="76"/>
    </row>
    <row r="5" spans="1:10">
      <c r="A5" s="266" t="s">
        <v>6</v>
      </c>
      <c r="B5" s="366" t="s">
        <v>388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>
      <c r="A6" s="77" t="s">
        <v>7</v>
      </c>
      <c r="B6" s="374" t="s">
        <v>170</v>
      </c>
      <c r="C6" s="375"/>
      <c r="D6" s="375"/>
      <c r="E6" s="375"/>
      <c r="F6" s="375"/>
      <c r="G6" s="376"/>
      <c r="H6" s="1"/>
      <c r="I6" s="172">
        <f>ROUND($I$4*H6,2)</f>
        <v>0</v>
      </c>
    </row>
    <row r="7" spans="1:10">
      <c r="A7" s="77" t="s">
        <v>8</v>
      </c>
      <c r="B7" s="374" t="s">
        <v>171</v>
      </c>
      <c r="C7" s="375"/>
      <c r="D7" s="375"/>
      <c r="E7" s="375"/>
      <c r="F7" s="375"/>
      <c r="G7" s="376"/>
      <c r="H7" s="1"/>
      <c r="I7" s="172">
        <f>ROUND($I$4*H7,2)</f>
        <v>0</v>
      </c>
    </row>
    <row r="8" spans="1:10" ht="15" customHeight="1">
      <c r="A8" s="398" t="s">
        <v>9</v>
      </c>
      <c r="B8" s="399"/>
      <c r="C8" s="399"/>
      <c r="D8" s="399"/>
      <c r="E8" s="399"/>
      <c r="F8" s="399"/>
      <c r="G8" s="399"/>
      <c r="H8" s="400"/>
      <c r="I8" s="269">
        <f>SUM(I4:I7)</f>
        <v>0</v>
      </c>
      <c r="J8" s="174"/>
    </row>
    <row r="9" spans="1:10">
      <c r="A9" s="367" t="s">
        <v>10</v>
      </c>
      <c r="B9" s="368"/>
      <c r="C9" s="368"/>
      <c r="D9" s="368"/>
      <c r="E9" s="368"/>
      <c r="F9" s="368"/>
      <c r="G9" s="368"/>
      <c r="H9" s="368"/>
      <c r="I9" s="392"/>
    </row>
    <row r="10" spans="1:10">
      <c r="A10" s="362" t="s">
        <v>11</v>
      </c>
      <c r="B10" s="363"/>
      <c r="C10" s="363"/>
      <c r="D10" s="363"/>
      <c r="E10" s="363"/>
      <c r="F10" s="363"/>
      <c r="G10" s="363"/>
      <c r="H10" s="363"/>
      <c r="I10" s="373"/>
    </row>
    <row r="11" spans="1:10">
      <c r="A11" s="266" t="s">
        <v>12</v>
      </c>
      <c r="B11" s="366" t="s">
        <v>17</v>
      </c>
      <c r="C11" s="366"/>
      <c r="D11" s="366"/>
      <c r="E11" s="366"/>
      <c r="F11" s="366"/>
      <c r="G11" s="366"/>
      <c r="H11" s="1"/>
      <c r="I11" s="270">
        <f>ROUND(($I$8)*H11,2)</f>
        <v>0</v>
      </c>
    </row>
    <row r="12" spans="1:10">
      <c r="A12" s="266" t="s">
        <v>14</v>
      </c>
      <c r="B12" s="366" t="s">
        <v>13</v>
      </c>
      <c r="C12" s="366"/>
      <c r="D12" s="366"/>
      <c r="E12" s="366"/>
      <c r="F12" s="366"/>
      <c r="G12" s="366"/>
      <c r="H12" s="1"/>
      <c r="I12" s="270">
        <f t="shared" ref="I12:I18" si="0">ROUND(($I$8)*H12,2)</f>
        <v>0</v>
      </c>
    </row>
    <row r="13" spans="1:10">
      <c r="A13" s="266" t="s">
        <v>16</v>
      </c>
      <c r="B13" s="366" t="s">
        <v>19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18</v>
      </c>
      <c r="B14" s="366" t="s">
        <v>385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20</v>
      </c>
      <c r="B15" s="366" t="s">
        <v>15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22</v>
      </c>
      <c r="B16" s="366" t="s">
        <v>21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266" t="s">
        <v>24</v>
      </c>
      <c r="B17" s="366" t="s">
        <v>26</v>
      </c>
      <c r="C17" s="366"/>
      <c r="D17" s="366"/>
      <c r="E17" s="366"/>
      <c r="F17" s="366"/>
      <c r="G17" s="366"/>
      <c r="H17" s="1"/>
      <c r="I17" s="270">
        <f t="shared" si="0"/>
        <v>0</v>
      </c>
    </row>
    <row r="18" spans="1:10">
      <c r="A18" s="266" t="s">
        <v>25</v>
      </c>
      <c r="B18" s="366" t="s">
        <v>23</v>
      </c>
      <c r="C18" s="366"/>
      <c r="D18" s="366"/>
      <c r="E18" s="366"/>
      <c r="F18" s="366"/>
      <c r="G18" s="366"/>
      <c r="H18" s="1"/>
      <c r="I18" s="270">
        <f t="shared" si="0"/>
        <v>0</v>
      </c>
    </row>
    <row r="19" spans="1:10">
      <c r="A19" s="367" t="s">
        <v>27</v>
      </c>
      <c r="B19" s="377"/>
      <c r="C19" s="377"/>
      <c r="D19" s="377"/>
      <c r="E19" s="377"/>
      <c r="F19" s="377"/>
      <c r="G19" s="378"/>
      <c r="H19" s="2">
        <f>SUM(H11:H18)</f>
        <v>0</v>
      </c>
      <c r="I19" s="267">
        <f>SUM(I11:I18)</f>
        <v>0</v>
      </c>
    </row>
    <row r="20" spans="1:10">
      <c r="A20" s="370" t="s">
        <v>28</v>
      </c>
      <c r="B20" s="371"/>
      <c r="C20" s="371"/>
      <c r="D20" s="371"/>
      <c r="E20" s="371"/>
      <c r="F20" s="371"/>
      <c r="G20" s="371"/>
      <c r="H20" s="371"/>
      <c r="I20" s="372"/>
    </row>
    <row r="21" spans="1:10">
      <c r="A21" s="266" t="s">
        <v>29</v>
      </c>
      <c r="B21" s="374" t="s">
        <v>33</v>
      </c>
      <c r="C21" s="375"/>
      <c r="D21" s="375"/>
      <c r="E21" s="375"/>
      <c r="F21" s="375"/>
      <c r="G21" s="376"/>
      <c r="H21" s="1"/>
      <c r="I21" s="270">
        <f>ROUND(($I$8)*H21,2)</f>
        <v>0</v>
      </c>
    </row>
    <row r="22" spans="1:10">
      <c r="A22" s="266" t="s">
        <v>30</v>
      </c>
      <c r="B22" s="379" t="s">
        <v>315</v>
      </c>
      <c r="C22" s="380"/>
      <c r="D22" s="380"/>
      <c r="E22" s="380"/>
      <c r="F22" s="380"/>
      <c r="G22" s="381"/>
      <c r="H22" s="1"/>
      <c r="I22" s="270">
        <f t="shared" ref="I22:I26" si="1">ROUND(($I$8)*H22,2)</f>
        <v>0</v>
      </c>
    </row>
    <row r="23" spans="1:10">
      <c r="A23" s="266" t="s">
        <v>32</v>
      </c>
      <c r="B23" s="366" t="s">
        <v>35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34</v>
      </c>
      <c r="B24" s="366" t="s">
        <v>386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180</v>
      </c>
      <c r="B25" s="366" t="s">
        <v>183</v>
      </c>
      <c r="C25" s="366"/>
      <c r="D25" s="366"/>
      <c r="E25" s="366"/>
      <c r="F25" s="366"/>
      <c r="G25" s="366"/>
      <c r="H25" s="1"/>
      <c r="I25" s="270">
        <f t="shared" si="1"/>
        <v>0</v>
      </c>
    </row>
    <row r="26" spans="1:10">
      <c r="A26" s="266" t="s">
        <v>181</v>
      </c>
      <c r="B26" s="366" t="s">
        <v>387</v>
      </c>
      <c r="C26" s="366"/>
      <c r="D26" s="366"/>
      <c r="E26" s="366"/>
      <c r="F26" s="366"/>
      <c r="G26" s="366"/>
      <c r="H26" s="1"/>
      <c r="I26" s="270">
        <f t="shared" si="1"/>
        <v>0</v>
      </c>
    </row>
    <row r="27" spans="1:10">
      <c r="A27" s="266" t="s">
        <v>182</v>
      </c>
      <c r="B27" s="374" t="s">
        <v>31</v>
      </c>
      <c r="C27" s="375"/>
      <c r="D27" s="375"/>
      <c r="E27" s="375"/>
      <c r="F27" s="375"/>
      <c r="G27" s="376"/>
      <c r="H27" s="1"/>
      <c r="I27" s="270">
        <f>ROUND(($I$8)*H27,2)</f>
        <v>0</v>
      </c>
    </row>
    <row r="28" spans="1:10">
      <c r="A28" s="367" t="s">
        <v>36</v>
      </c>
      <c r="B28" s="368"/>
      <c r="C28" s="368"/>
      <c r="D28" s="368"/>
      <c r="E28" s="368"/>
      <c r="F28" s="368"/>
      <c r="G28" s="369"/>
      <c r="H28" s="2">
        <f>SUM(H21:H27)</f>
        <v>0</v>
      </c>
      <c r="I28" s="271">
        <f>SUM(I21:I27)</f>
        <v>0</v>
      </c>
    </row>
    <row r="29" spans="1:10">
      <c r="A29" s="362" t="s">
        <v>37</v>
      </c>
      <c r="B29" s="363"/>
      <c r="C29" s="363"/>
      <c r="D29" s="363"/>
      <c r="E29" s="363"/>
      <c r="F29" s="363"/>
      <c r="G29" s="363"/>
      <c r="H29" s="363"/>
      <c r="I29" s="373"/>
    </row>
    <row r="30" spans="1:10">
      <c r="A30" s="266" t="s">
        <v>38</v>
      </c>
      <c r="B30" s="366" t="s">
        <v>40</v>
      </c>
      <c r="C30" s="366"/>
      <c r="D30" s="366"/>
      <c r="E30" s="366"/>
      <c r="F30" s="366"/>
      <c r="G30" s="366"/>
      <c r="H30" s="1"/>
      <c r="I30" s="270">
        <f>ROUND(($I$8)*H30,2)</f>
        <v>0</v>
      </c>
      <c r="J30" s="140"/>
    </row>
    <row r="31" spans="1:10">
      <c r="A31" s="266" t="s">
        <v>39</v>
      </c>
      <c r="B31" s="366" t="s">
        <v>184</v>
      </c>
      <c r="C31" s="366"/>
      <c r="D31" s="366"/>
      <c r="E31" s="366"/>
      <c r="F31" s="366"/>
      <c r="G31" s="366"/>
      <c r="H31" s="1"/>
      <c r="I31" s="270">
        <f t="shared" ref="I31:I32" si="2">ROUND(($I$8)*H31,2)</f>
        <v>0</v>
      </c>
    </row>
    <row r="32" spans="1:10">
      <c r="A32" s="266" t="s">
        <v>217</v>
      </c>
      <c r="B32" s="366" t="s">
        <v>185</v>
      </c>
      <c r="C32" s="366"/>
      <c r="D32" s="366"/>
      <c r="E32" s="366"/>
      <c r="F32" s="366"/>
      <c r="G32" s="366"/>
      <c r="H32" s="1"/>
      <c r="I32" s="270">
        <f t="shared" si="2"/>
        <v>0</v>
      </c>
    </row>
    <row r="33" spans="1:16">
      <c r="A33" s="367" t="s">
        <v>41</v>
      </c>
      <c r="B33" s="368"/>
      <c r="C33" s="368"/>
      <c r="D33" s="368"/>
      <c r="E33" s="368"/>
      <c r="F33" s="368"/>
      <c r="G33" s="369"/>
      <c r="H33" s="2">
        <f>SUM(H30:H32)</f>
        <v>0</v>
      </c>
      <c r="I33" s="270">
        <f>ROUND(($I$8)*H33,2)</f>
        <v>0</v>
      </c>
    </row>
    <row r="34" spans="1:16">
      <c r="A34" s="370" t="s">
        <v>42</v>
      </c>
      <c r="B34" s="371"/>
      <c r="C34" s="371"/>
      <c r="D34" s="371"/>
      <c r="E34" s="371"/>
      <c r="F34" s="371"/>
      <c r="G34" s="371"/>
      <c r="H34" s="371"/>
      <c r="I34" s="372"/>
    </row>
    <row r="35" spans="1:16">
      <c r="A35" s="266" t="s">
        <v>43</v>
      </c>
      <c r="B35" s="366" t="s">
        <v>44</v>
      </c>
      <c r="C35" s="366"/>
      <c r="D35" s="366"/>
      <c r="E35" s="366"/>
      <c r="F35" s="366"/>
      <c r="G35" s="366"/>
      <c r="H35" s="390"/>
      <c r="I35" s="388">
        <f>ROUND(($I$8)*H35,2)</f>
        <v>0</v>
      </c>
    </row>
    <row r="36" spans="1:16">
      <c r="A36" s="362" t="s">
        <v>41</v>
      </c>
      <c r="B36" s="363"/>
      <c r="C36" s="363"/>
      <c r="D36" s="363"/>
      <c r="E36" s="363"/>
      <c r="F36" s="363"/>
      <c r="G36" s="363"/>
      <c r="H36" s="391"/>
      <c r="I36" s="389"/>
    </row>
    <row r="37" spans="1:16" ht="15" customHeight="1">
      <c r="A37" s="398" t="s">
        <v>45</v>
      </c>
      <c r="B37" s="399"/>
      <c r="C37" s="399"/>
      <c r="D37" s="399"/>
      <c r="E37" s="399"/>
      <c r="F37" s="399"/>
      <c r="G37" s="399"/>
      <c r="H37" s="400"/>
      <c r="I37" s="272">
        <f>I19+I28+I33+I35</f>
        <v>0</v>
      </c>
    </row>
    <row r="38" spans="1:16">
      <c r="A38" s="364" t="s">
        <v>46</v>
      </c>
      <c r="B38" s="365"/>
      <c r="C38" s="365"/>
      <c r="D38" s="365"/>
      <c r="E38" s="365"/>
      <c r="F38" s="365"/>
      <c r="G38" s="365"/>
      <c r="H38" s="365"/>
      <c r="I38" s="269">
        <f>I8+I37</f>
        <v>0</v>
      </c>
    </row>
    <row r="39" spans="1:16">
      <c r="A39" s="367" t="s">
        <v>178</v>
      </c>
      <c r="B39" s="368"/>
      <c r="C39" s="368"/>
      <c r="D39" s="368"/>
      <c r="E39" s="368"/>
      <c r="F39" s="368"/>
      <c r="G39" s="368"/>
      <c r="H39" s="368"/>
      <c r="I39" s="392" t="s">
        <v>172</v>
      </c>
    </row>
    <row r="40" spans="1:16">
      <c r="A40" s="266" t="s">
        <v>4</v>
      </c>
      <c r="B40" s="374" t="s">
        <v>410</v>
      </c>
      <c r="C40" s="375"/>
      <c r="D40" s="375"/>
      <c r="E40" s="375"/>
      <c r="F40" s="375"/>
      <c r="G40" s="375"/>
      <c r="H40" s="376"/>
      <c r="I40" s="270"/>
    </row>
    <row r="41" spans="1:16">
      <c r="A41" s="266" t="s">
        <v>6</v>
      </c>
      <c r="B41" s="374" t="s">
        <v>174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7</v>
      </c>
      <c r="B42" s="374" t="s">
        <v>47</v>
      </c>
      <c r="C42" s="375"/>
      <c r="D42" s="375"/>
      <c r="E42" s="375"/>
      <c r="F42" s="375"/>
      <c r="G42" s="375"/>
      <c r="H42" s="376"/>
      <c r="I42" s="267"/>
    </row>
    <row r="43" spans="1:16">
      <c r="A43" s="266" t="s">
        <v>8</v>
      </c>
      <c r="B43" s="374" t="s">
        <v>408</v>
      </c>
      <c r="C43" s="375"/>
      <c r="D43" s="375"/>
      <c r="E43" s="375"/>
      <c r="F43" s="375"/>
      <c r="G43" s="375"/>
      <c r="H43" s="376"/>
      <c r="I43" s="270"/>
    </row>
    <row r="44" spans="1:16">
      <c r="A44" s="266" t="s">
        <v>175</v>
      </c>
      <c r="B44" s="374" t="s">
        <v>173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176</v>
      </c>
      <c r="B45" s="374" t="s">
        <v>50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177</v>
      </c>
      <c r="B46" s="374" t="s">
        <v>49</v>
      </c>
      <c r="C46" s="375"/>
      <c r="D46" s="375"/>
      <c r="E46" s="375"/>
      <c r="F46" s="375"/>
      <c r="G46" s="375"/>
      <c r="H46" s="376"/>
      <c r="I46" s="270"/>
      <c r="P46" s="274"/>
    </row>
    <row r="47" spans="1:16">
      <c r="A47" s="266" t="s">
        <v>331</v>
      </c>
      <c r="B47" s="374" t="s">
        <v>48</v>
      </c>
      <c r="C47" s="375"/>
      <c r="D47" s="375"/>
      <c r="E47" s="375"/>
      <c r="F47" s="375"/>
      <c r="G47" s="375"/>
      <c r="H47" s="376"/>
      <c r="I47" s="270"/>
    </row>
    <row r="48" spans="1:16">
      <c r="A48" s="362" t="s">
        <v>51</v>
      </c>
      <c r="B48" s="363"/>
      <c r="C48" s="363"/>
      <c r="D48" s="363"/>
      <c r="E48" s="363"/>
      <c r="F48" s="363"/>
      <c r="G48" s="363"/>
      <c r="H48" s="363"/>
      <c r="I48" s="271">
        <f>SUM(I40:I47)</f>
        <v>0</v>
      </c>
    </row>
    <row r="49" spans="1:16">
      <c r="A49" s="382" t="s">
        <v>52</v>
      </c>
      <c r="B49" s="383"/>
      <c r="C49" s="383"/>
      <c r="D49" s="383"/>
      <c r="E49" s="383"/>
      <c r="F49" s="383"/>
      <c r="G49" s="383"/>
      <c r="H49" s="384"/>
      <c r="I49" s="269">
        <f>I48+I38</f>
        <v>0</v>
      </c>
      <c r="N49" s="174"/>
      <c r="P49" s="274"/>
    </row>
    <row r="50" spans="1:16">
      <c r="A50" s="382" t="s">
        <v>179</v>
      </c>
      <c r="B50" s="383"/>
      <c r="C50" s="383"/>
      <c r="D50" s="383"/>
      <c r="E50" s="383"/>
      <c r="F50" s="383"/>
      <c r="G50" s="383"/>
      <c r="H50" s="383"/>
      <c r="I50" s="385"/>
      <c r="L50" s="174"/>
    </row>
    <row r="51" spans="1:16">
      <c r="A51" s="266">
        <v>1</v>
      </c>
      <c r="B51" s="366" t="s">
        <v>407</v>
      </c>
      <c r="C51" s="366"/>
      <c r="D51" s="366"/>
      <c r="E51" s="366"/>
      <c r="F51" s="366"/>
      <c r="G51" s="366"/>
      <c r="H51" s="386"/>
      <c r="I51" s="396">
        <f>ROUND(I49*H51,2)</f>
        <v>0</v>
      </c>
    </row>
    <row r="52" spans="1:16">
      <c r="A52" s="364" t="s">
        <v>54</v>
      </c>
      <c r="B52" s="365"/>
      <c r="C52" s="365"/>
      <c r="D52" s="365"/>
      <c r="E52" s="365"/>
      <c r="F52" s="365"/>
      <c r="G52" s="365"/>
      <c r="H52" s="387"/>
      <c r="I52" s="397"/>
    </row>
    <row r="53" spans="1:16">
      <c r="A53" s="382" t="s">
        <v>55</v>
      </c>
      <c r="B53" s="383"/>
      <c r="C53" s="383"/>
      <c r="D53" s="383"/>
      <c r="E53" s="383"/>
      <c r="F53" s="383"/>
      <c r="G53" s="383"/>
      <c r="H53" s="384"/>
      <c r="I53" s="269">
        <f>I49+I51</f>
        <v>0</v>
      </c>
      <c r="K53" s="174"/>
    </row>
    <row r="54" spans="1:16">
      <c r="A54" s="382" t="s">
        <v>56</v>
      </c>
      <c r="B54" s="383"/>
      <c r="C54" s="383"/>
      <c r="D54" s="383"/>
      <c r="E54" s="383"/>
      <c r="F54" s="383"/>
      <c r="G54" s="383"/>
      <c r="H54" s="383"/>
      <c r="I54" s="385"/>
    </row>
    <row r="55" spans="1:16">
      <c r="A55" s="266">
        <v>1</v>
      </c>
      <c r="B55" s="374" t="s">
        <v>411</v>
      </c>
      <c r="C55" s="375"/>
      <c r="D55" s="375"/>
      <c r="E55" s="375"/>
      <c r="F55" s="375"/>
      <c r="G55" s="376"/>
      <c r="H55" s="1"/>
      <c r="I55" s="401">
        <f>I60-I53</f>
        <v>0</v>
      </c>
      <c r="K55" s="174"/>
      <c r="L55" s="174"/>
    </row>
    <row r="56" spans="1:16">
      <c r="A56" s="266">
        <v>2</v>
      </c>
      <c r="B56" s="374" t="s">
        <v>413</v>
      </c>
      <c r="C56" s="375"/>
      <c r="D56" s="375"/>
      <c r="E56" s="375"/>
      <c r="F56" s="375"/>
      <c r="G56" s="376"/>
      <c r="H56" s="1"/>
      <c r="I56" s="402"/>
      <c r="L56" s="174"/>
      <c r="N56" s="174"/>
    </row>
    <row r="57" spans="1:16">
      <c r="A57" s="266">
        <v>3</v>
      </c>
      <c r="B57" s="374" t="s">
        <v>412</v>
      </c>
      <c r="C57" s="375"/>
      <c r="D57" s="375"/>
      <c r="E57" s="375"/>
      <c r="F57" s="375"/>
      <c r="G57" s="376"/>
      <c r="H57" s="1"/>
      <c r="I57" s="402"/>
      <c r="L57" s="174"/>
      <c r="M57" s="174"/>
    </row>
    <row r="58" spans="1:16">
      <c r="A58" s="266">
        <v>4</v>
      </c>
      <c r="B58" s="374" t="s">
        <v>415</v>
      </c>
      <c r="C58" s="375"/>
      <c r="D58" s="375"/>
      <c r="E58" s="375"/>
      <c r="F58" s="375"/>
      <c r="G58" s="376"/>
      <c r="H58" s="1"/>
      <c r="I58" s="402"/>
      <c r="K58" s="174"/>
      <c r="L58" s="174"/>
    </row>
    <row r="59" spans="1:16">
      <c r="A59" s="364" t="s">
        <v>414</v>
      </c>
      <c r="B59" s="365"/>
      <c r="C59" s="365"/>
      <c r="D59" s="365"/>
      <c r="E59" s="365"/>
      <c r="F59" s="365"/>
      <c r="G59" s="365"/>
      <c r="H59" s="2">
        <f>SUM(H55:H58)</f>
        <v>0</v>
      </c>
      <c r="I59" s="403"/>
      <c r="K59" s="174"/>
      <c r="L59" s="76"/>
    </row>
    <row r="60" spans="1:16" ht="15.75" thickBot="1">
      <c r="A60" s="359" t="s">
        <v>57</v>
      </c>
      <c r="B60" s="360"/>
      <c r="C60" s="360"/>
      <c r="D60" s="360"/>
      <c r="E60" s="360"/>
      <c r="F60" s="360"/>
      <c r="G60" s="360"/>
      <c r="H60" s="361"/>
      <c r="I60" s="273">
        <f>ROUND(I53/(100%-H59),2)</f>
        <v>0</v>
      </c>
    </row>
    <row r="61" spans="1:16" ht="29.25" customHeight="1"/>
    <row r="62" spans="1:16" ht="29.25" customHeight="1"/>
    <row r="63" spans="1:16">
      <c r="I63" s="174"/>
    </row>
    <row r="64" spans="1:16">
      <c r="H64" s="233"/>
      <c r="I64" s="174"/>
    </row>
  </sheetData>
  <mergeCells count="65">
    <mergeCell ref="A60:H60"/>
    <mergeCell ref="A53:H53"/>
    <mergeCell ref="A54:I54"/>
    <mergeCell ref="B55:G55"/>
    <mergeCell ref="I55:I59"/>
    <mergeCell ref="B56:G56"/>
    <mergeCell ref="B57:G57"/>
    <mergeCell ref="B58:G58"/>
    <mergeCell ref="A59:G59"/>
    <mergeCell ref="A49:H49"/>
    <mergeCell ref="A50:I50"/>
    <mergeCell ref="B51:G51"/>
    <mergeCell ref="H51:H52"/>
    <mergeCell ref="I51:I52"/>
    <mergeCell ref="A52:G52"/>
    <mergeCell ref="A48:H48"/>
    <mergeCell ref="A37:H37"/>
    <mergeCell ref="A38:H38"/>
    <mergeCell ref="A39:I39"/>
    <mergeCell ref="B40:H40"/>
    <mergeCell ref="B41:H41"/>
    <mergeCell ref="B42:H42"/>
    <mergeCell ref="B43:H43"/>
    <mergeCell ref="B44:H44"/>
    <mergeCell ref="B45:H45"/>
    <mergeCell ref="B46:H46"/>
    <mergeCell ref="B47:H47"/>
    <mergeCell ref="B31:G31"/>
    <mergeCell ref="B32:G32"/>
    <mergeCell ref="A33:G33"/>
    <mergeCell ref="A34:I34"/>
    <mergeCell ref="B35:G35"/>
    <mergeCell ref="H35:H36"/>
    <mergeCell ref="I35:I36"/>
    <mergeCell ref="A36:G36"/>
    <mergeCell ref="B30:G30"/>
    <mergeCell ref="A19:G19"/>
    <mergeCell ref="A20:I20"/>
    <mergeCell ref="B21:G21"/>
    <mergeCell ref="B22:G22"/>
    <mergeCell ref="B23:G23"/>
    <mergeCell ref="B24:G24"/>
    <mergeCell ref="B25:G25"/>
    <mergeCell ref="B26:G26"/>
    <mergeCell ref="B27:G27"/>
    <mergeCell ref="A28:G28"/>
    <mergeCell ref="A29:I29"/>
    <mergeCell ref="B18:G18"/>
    <mergeCell ref="B7:G7"/>
    <mergeCell ref="A8:H8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6:G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B3846-821A-4A29-B6EE-970611111B56}">
  <dimension ref="A1:P62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423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GERAL!F13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408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175</v>
      </c>
      <c r="B42" s="374" t="s">
        <v>173</v>
      </c>
      <c r="C42" s="375"/>
      <c r="D42" s="375"/>
      <c r="E42" s="375"/>
      <c r="F42" s="375"/>
      <c r="G42" s="375"/>
      <c r="H42" s="376"/>
      <c r="I42" s="270"/>
      <c r="P42" s="274"/>
    </row>
    <row r="43" spans="1:16">
      <c r="A43" s="266" t="s">
        <v>176</v>
      </c>
      <c r="B43" s="374" t="s">
        <v>50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49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48</v>
      </c>
      <c r="C45" s="375"/>
      <c r="D45" s="375"/>
      <c r="E45" s="375"/>
      <c r="F45" s="375"/>
      <c r="G45" s="375"/>
      <c r="H45" s="376"/>
      <c r="I45" s="270"/>
    </row>
    <row r="46" spans="1:16">
      <c r="A46" s="362" t="s">
        <v>51</v>
      </c>
      <c r="B46" s="363"/>
      <c r="C46" s="363"/>
      <c r="D46" s="363"/>
      <c r="E46" s="363"/>
      <c r="F46" s="363"/>
      <c r="G46" s="363"/>
      <c r="H46" s="363"/>
      <c r="I46" s="271">
        <f>SUM(I38:I45)</f>
        <v>0</v>
      </c>
    </row>
    <row r="47" spans="1:16">
      <c r="A47" s="382" t="s">
        <v>52</v>
      </c>
      <c r="B47" s="383"/>
      <c r="C47" s="383"/>
      <c r="D47" s="383"/>
      <c r="E47" s="383"/>
      <c r="F47" s="383"/>
      <c r="G47" s="383"/>
      <c r="H47" s="384"/>
      <c r="I47" s="269">
        <f>I46+I36</f>
        <v>0</v>
      </c>
      <c r="N47" s="174"/>
      <c r="P47" s="274"/>
    </row>
    <row r="48" spans="1:16">
      <c r="A48" s="382" t="s">
        <v>179</v>
      </c>
      <c r="B48" s="383"/>
      <c r="C48" s="383"/>
      <c r="D48" s="383"/>
      <c r="E48" s="383"/>
      <c r="F48" s="383"/>
      <c r="G48" s="383"/>
      <c r="H48" s="383"/>
      <c r="I48" s="385"/>
      <c r="L48" s="174"/>
    </row>
    <row r="49" spans="1:14">
      <c r="A49" s="266">
        <v>1</v>
      </c>
      <c r="B49" s="366" t="s">
        <v>407</v>
      </c>
      <c r="C49" s="366"/>
      <c r="D49" s="366"/>
      <c r="E49" s="366"/>
      <c r="F49" s="366"/>
      <c r="G49" s="366"/>
      <c r="H49" s="386"/>
      <c r="I49" s="396">
        <f>ROUND(I47*H49,2)</f>
        <v>0</v>
      </c>
    </row>
    <row r="50" spans="1:14">
      <c r="A50" s="364" t="s">
        <v>54</v>
      </c>
      <c r="B50" s="365"/>
      <c r="C50" s="365"/>
      <c r="D50" s="365"/>
      <c r="E50" s="365"/>
      <c r="F50" s="365"/>
      <c r="G50" s="365"/>
      <c r="H50" s="387"/>
      <c r="I50" s="397"/>
    </row>
    <row r="51" spans="1:14">
      <c r="A51" s="382" t="s">
        <v>55</v>
      </c>
      <c r="B51" s="383"/>
      <c r="C51" s="383"/>
      <c r="D51" s="383"/>
      <c r="E51" s="383"/>
      <c r="F51" s="383"/>
      <c r="G51" s="383"/>
      <c r="H51" s="384"/>
      <c r="I51" s="269">
        <f>I47+I49</f>
        <v>0</v>
      </c>
      <c r="K51" s="174"/>
    </row>
    <row r="52" spans="1:14">
      <c r="A52" s="382" t="s">
        <v>56</v>
      </c>
      <c r="B52" s="383"/>
      <c r="C52" s="383"/>
      <c r="D52" s="383"/>
      <c r="E52" s="383"/>
      <c r="F52" s="383"/>
      <c r="G52" s="383"/>
      <c r="H52" s="383"/>
      <c r="I52" s="385"/>
    </row>
    <row r="53" spans="1:14">
      <c r="A53" s="266">
        <v>1</v>
      </c>
      <c r="B53" s="374" t="s">
        <v>411</v>
      </c>
      <c r="C53" s="375"/>
      <c r="D53" s="375"/>
      <c r="E53" s="375"/>
      <c r="F53" s="375"/>
      <c r="G53" s="376"/>
      <c r="H53" s="1"/>
      <c r="I53" s="401">
        <f>I58-I51</f>
        <v>0</v>
      </c>
      <c r="K53" s="174"/>
      <c r="L53" s="174"/>
    </row>
    <row r="54" spans="1:14">
      <c r="A54" s="266">
        <v>2</v>
      </c>
      <c r="B54" s="374" t="s">
        <v>413</v>
      </c>
      <c r="C54" s="375"/>
      <c r="D54" s="375"/>
      <c r="E54" s="375"/>
      <c r="F54" s="375"/>
      <c r="G54" s="376"/>
      <c r="H54" s="1"/>
      <c r="I54" s="402"/>
      <c r="L54" s="174"/>
      <c r="N54" s="174"/>
    </row>
    <row r="55" spans="1:14">
      <c r="A55" s="266">
        <v>3</v>
      </c>
      <c r="B55" s="374" t="s">
        <v>412</v>
      </c>
      <c r="C55" s="375"/>
      <c r="D55" s="375"/>
      <c r="E55" s="375"/>
      <c r="F55" s="375"/>
      <c r="G55" s="376"/>
      <c r="H55" s="1"/>
      <c r="I55" s="402"/>
      <c r="L55" s="174"/>
      <c r="M55" s="174"/>
    </row>
    <row r="56" spans="1:14">
      <c r="A56" s="266">
        <v>4</v>
      </c>
      <c r="B56" s="374" t="s">
        <v>415</v>
      </c>
      <c r="C56" s="375"/>
      <c r="D56" s="375"/>
      <c r="E56" s="375"/>
      <c r="F56" s="375"/>
      <c r="G56" s="376"/>
      <c r="H56" s="1"/>
      <c r="I56" s="402"/>
      <c r="K56" s="174"/>
      <c r="L56" s="174"/>
    </row>
    <row r="57" spans="1:14">
      <c r="A57" s="364" t="s">
        <v>414</v>
      </c>
      <c r="B57" s="365"/>
      <c r="C57" s="365"/>
      <c r="D57" s="365"/>
      <c r="E57" s="365"/>
      <c r="F57" s="365"/>
      <c r="G57" s="365"/>
      <c r="H57" s="2">
        <f>SUM(H53:H56)</f>
        <v>0</v>
      </c>
      <c r="I57" s="403"/>
      <c r="K57" s="174"/>
      <c r="L57" s="76"/>
    </row>
    <row r="58" spans="1:14" ht="15.75" thickBot="1">
      <c r="A58" s="359" t="s">
        <v>57</v>
      </c>
      <c r="B58" s="360"/>
      <c r="C58" s="360"/>
      <c r="D58" s="360"/>
      <c r="E58" s="360"/>
      <c r="F58" s="360"/>
      <c r="G58" s="360"/>
      <c r="H58" s="361"/>
      <c r="I58" s="273">
        <f>ROUND(I51/(100%-H57),2)</f>
        <v>0</v>
      </c>
    </row>
    <row r="59" spans="1:14" ht="29.25" customHeight="1"/>
    <row r="60" spans="1:14" ht="29.25" customHeight="1"/>
    <row r="61" spans="1:14">
      <c r="I61" s="174"/>
    </row>
    <row r="62" spans="1:14">
      <c r="H62" s="233"/>
      <c r="I62" s="174"/>
    </row>
  </sheetData>
  <mergeCells count="63">
    <mergeCell ref="A58:H58"/>
    <mergeCell ref="A51:H51"/>
    <mergeCell ref="A52:I52"/>
    <mergeCell ref="B53:G53"/>
    <mergeCell ref="I53:I57"/>
    <mergeCell ref="B54:G54"/>
    <mergeCell ref="B55:G55"/>
    <mergeCell ref="B56:G56"/>
    <mergeCell ref="A57:G57"/>
    <mergeCell ref="A47:H47"/>
    <mergeCell ref="A48:I48"/>
    <mergeCell ref="B49:G49"/>
    <mergeCell ref="H49:H50"/>
    <mergeCell ref="I49:I50"/>
    <mergeCell ref="A50:G50"/>
    <mergeCell ref="A46:H46"/>
    <mergeCell ref="A35:H35"/>
    <mergeCell ref="A36:H36"/>
    <mergeCell ref="A37:I37"/>
    <mergeCell ref="B38:H38"/>
    <mergeCell ref="B39:H39"/>
    <mergeCell ref="B40:H40"/>
    <mergeCell ref="B41:H41"/>
    <mergeCell ref="B42:H42"/>
    <mergeCell ref="B43:H43"/>
    <mergeCell ref="B44:H44"/>
    <mergeCell ref="B45:H45"/>
    <mergeCell ref="A31:G31"/>
    <mergeCell ref="A32:I32"/>
    <mergeCell ref="B33:G33"/>
    <mergeCell ref="H33:H34"/>
    <mergeCell ref="I33:I34"/>
    <mergeCell ref="A34:G34"/>
    <mergeCell ref="B30:G30"/>
    <mergeCell ref="B19:G19"/>
    <mergeCell ref="B20:G20"/>
    <mergeCell ref="B21:G21"/>
    <mergeCell ref="B22:G22"/>
    <mergeCell ref="B23:G23"/>
    <mergeCell ref="B24:G24"/>
    <mergeCell ref="B25:G25"/>
    <mergeCell ref="A26:G26"/>
    <mergeCell ref="A27:I27"/>
    <mergeCell ref="B28:G28"/>
    <mergeCell ref="B29:G29"/>
    <mergeCell ref="A18:I18"/>
    <mergeCell ref="A7:I7"/>
    <mergeCell ref="A8:I8"/>
    <mergeCell ref="B9:G9"/>
    <mergeCell ref="B10:G10"/>
    <mergeCell ref="B11:G11"/>
    <mergeCell ref="B12:G12"/>
    <mergeCell ref="B13:G13"/>
    <mergeCell ref="B14:G14"/>
    <mergeCell ref="B15:G15"/>
    <mergeCell ref="B16:G16"/>
    <mergeCell ref="A17:G17"/>
    <mergeCell ref="A6:H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DD01-C4F4-4496-9BA0-8BFBAA4FA548}">
  <dimension ref="A1:P63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424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GERAL!F14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426</v>
      </c>
      <c r="C41" s="375"/>
      <c r="D41" s="375"/>
      <c r="E41" s="375"/>
      <c r="F41" s="375"/>
      <c r="G41" s="375"/>
      <c r="H41" s="376"/>
      <c r="I41" s="267"/>
    </row>
    <row r="42" spans="1:16">
      <c r="A42" s="266" t="s">
        <v>175</v>
      </c>
      <c r="B42" s="374" t="s">
        <v>408</v>
      </c>
      <c r="C42" s="375"/>
      <c r="D42" s="375"/>
      <c r="E42" s="375"/>
      <c r="F42" s="375"/>
      <c r="G42" s="375"/>
      <c r="H42" s="376"/>
      <c r="I42" s="270"/>
    </row>
    <row r="43" spans="1:16">
      <c r="A43" s="266" t="s">
        <v>176</v>
      </c>
      <c r="B43" s="374" t="s">
        <v>173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50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49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425</v>
      </c>
      <c r="B46" s="374" t="s">
        <v>48</v>
      </c>
      <c r="C46" s="375"/>
      <c r="D46" s="375"/>
      <c r="E46" s="375"/>
      <c r="F46" s="375"/>
      <c r="G46" s="375"/>
      <c r="H46" s="376"/>
      <c r="I46" s="270"/>
    </row>
    <row r="47" spans="1:16">
      <c r="A47" s="362" t="s">
        <v>51</v>
      </c>
      <c r="B47" s="363"/>
      <c r="C47" s="363"/>
      <c r="D47" s="363"/>
      <c r="E47" s="363"/>
      <c r="F47" s="363"/>
      <c r="G47" s="363"/>
      <c r="H47" s="363"/>
      <c r="I47" s="271">
        <f>SUM(I38:I46)</f>
        <v>0</v>
      </c>
    </row>
    <row r="48" spans="1:16">
      <c r="A48" s="382" t="s">
        <v>52</v>
      </c>
      <c r="B48" s="383"/>
      <c r="C48" s="383"/>
      <c r="D48" s="383"/>
      <c r="E48" s="383"/>
      <c r="F48" s="383"/>
      <c r="G48" s="383"/>
      <c r="H48" s="384"/>
      <c r="I48" s="269">
        <f>I47+I36</f>
        <v>0</v>
      </c>
      <c r="N48" s="174"/>
      <c r="P48" s="274"/>
    </row>
    <row r="49" spans="1:14">
      <c r="A49" s="382" t="s">
        <v>179</v>
      </c>
      <c r="B49" s="383"/>
      <c r="C49" s="383"/>
      <c r="D49" s="383"/>
      <c r="E49" s="383"/>
      <c r="F49" s="383"/>
      <c r="G49" s="383"/>
      <c r="H49" s="383"/>
      <c r="I49" s="385"/>
      <c r="L49" s="174"/>
    </row>
    <row r="50" spans="1:14">
      <c r="A50" s="266">
        <v>1</v>
      </c>
      <c r="B50" s="366" t="s">
        <v>407</v>
      </c>
      <c r="C50" s="366"/>
      <c r="D50" s="366"/>
      <c r="E50" s="366"/>
      <c r="F50" s="366"/>
      <c r="G50" s="366"/>
      <c r="H50" s="386"/>
      <c r="I50" s="396">
        <f>ROUND(I48*H50,2)</f>
        <v>0</v>
      </c>
    </row>
    <row r="51" spans="1:14">
      <c r="A51" s="364" t="s">
        <v>54</v>
      </c>
      <c r="B51" s="365"/>
      <c r="C51" s="365"/>
      <c r="D51" s="365"/>
      <c r="E51" s="365"/>
      <c r="F51" s="365"/>
      <c r="G51" s="365"/>
      <c r="H51" s="387"/>
      <c r="I51" s="397"/>
    </row>
    <row r="52" spans="1:14">
      <c r="A52" s="382" t="s">
        <v>55</v>
      </c>
      <c r="B52" s="383"/>
      <c r="C52" s="383"/>
      <c r="D52" s="383"/>
      <c r="E52" s="383"/>
      <c r="F52" s="383"/>
      <c r="G52" s="383"/>
      <c r="H52" s="384"/>
      <c r="I52" s="269">
        <f>I48+I50</f>
        <v>0</v>
      </c>
      <c r="K52" s="174"/>
    </row>
    <row r="53" spans="1:14">
      <c r="A53" s="382" t="s">
        <v>56</v>
      </c>
      <c r="B53" s="383"/>
      <c r="C53" s="383"/>
      <c r="D53" s="383"/>
      <c r="E53" s="383"/>
      <c r="F53" s="383"/>
      <c r="G53" s="383"/>
      <c r="H53" s="383"/>
      <c r="I53" s="385"/>
    </row>
    <row r="54" spans="1:14">
      <c r="A54" s="266">
        <v>1</v>
      </c>
      <c r="B54" s="374" t="s">
        <v>411</v>
      </c>
      <c r="C54" s="375"/>
      <c r="D54" s="375"/>
      <c r="E54" s="375"/>
      <c r="F54" s="375"/>
      <c r="G54" s="376"/>
      <c r="H54" s="1"/>
      <c r="I54" s="401">
        <f>I59-I52</f>
        <v>0</v>
      </c>
      <c r="K54" s="174"/>
      <c r="L54" s="174"/>
    </row>
    <row r="55" spans="1:14">
      <c r="A55" s="266">
        <v>2</v>
      </c>
      <c r="B55" s="374" t="s">
        <v>413</v>
      </c>
      <c r="C55" s="375"/>
      <c r="D55" s="375"/>
      <c r="E55" s="375"/>
      <c r="F55" s="375"/>
      <c r="G55" s="376"/>
      <c r="H55" s="1"/>
      <c r="I55" s="402"/>
      <c r="L55" s="174"/>
      <c r="N55" s="174"/>
    </row>
    <row r="56" spans="1:14">
      <c r="A56" s="266">
        <v>3</v>
      </c>
      <c r="B56" s="374" t="s">
        <v>412</v>
      </c>
      <c r="C56" s="375"/>
      <c r="D56" s="375"/>
      <c r="E56" s="375"/>
      <c r="F56" s="375"/>
      <c r="G56" s="376"/>
      <c r="H56" s="1"/>
      <c r="I56" s="402"/>
      <c r="L56" s="174"/>
      <c r="M56" s="174"/>
    </row>
    <row r="57" spans="1:14">
      <c r="A57" s="266">
        <v>4</v>
      </c>
      <c r="B57" s="374" t="s">
        <v>415</v>
      </c>
      <c r="C57" s="375"/>
      <c r="D57" s="375"/>
      <c r="E57" s="375"/>
      <c r="F57" s="375"/>
      <c r="G57" s="376"/>
      <c r="H57" s="1"/>
      <c r="I57" s="402"/>
      <c r="K57" s="174"/>
      <c r="L57" s="174"/>
    </row>
    <row r="58" spans="1:14">
      <c r="A58" s="364" t="s">
        <v>414</v>
      </c>
      <c r="B58" s="365"/>
      <c r="C58" s="365"/>
      <c r="D58" s="365"/>
      <c r="E58" s="365"/>
      <c r="F58" s="365"/>
      <c r="G58" s="365"/>
      <c r="H58" s="2">
        <f>SUM(H54:H57)</f>
        <v>0</v>
      </c>
      <c r="I58" s="403"/>
      <c r="K58" s="174"/>
      <c r="L58" s="76"/>
    </row>
    <row r="59" spans="1:14" ht="15.75" thickBot="1">
      <c r="A59" s="359" t="s">
        <v>57</v>
      </c>
      <c r="B59" s="360"/>
      <c r="C59" s="360"/>
      <c r="D59" s="360"/>
      <c r="E59" s="360"/>
      <c r="F59" s="360"/>
      <c r="G59" s="360"/>
      <c r="H59" s="361"/>
      <c r="I59" s="273">
        <f>ROUND(I52/(100%-H58),2)</f>
        <v>0</v>
      </c>
    </row>
    <row r="60" spans="1:14" ht="29.25" customHeight="1"/>
    <row r="61" spans="1:14" ht="29.25" customHeight="1"/>
    <row r="62" spans="1:14">
      <c r="I62" s="174"/>
    </row>
    <row r="63" spans="1:14">
      <c r="H63" s="233"/>
      <c r="I63" s="174"/>
    </row>
  </sheetData>
  <mergeCells count="64">
    <mergeCell ref="A59:H59"/>
    <mergeCell ref="B41:H41"/>
    <mergeCell ref="A52:H52"/>
    <mergeCell ref="A53:I53"/>
    <mergeCell ref="B54:G54"/>
    <mergeCell ref="I54:I58"/>
    <mergeCell ref="B55:G55"/>
    <mergeCell ref="B56:G56"/>
    <mergeCell ref="B57:G57"/>
    <mergeCell ref="A58:G58"/>
    <mergeCell ref="A48:H48"/>
    <mergeCell ref="A49:I49"/>
    <mergeCell ref="B50:G50"/>
    <mergeCell ref="H50:H51"/>
    <mergeCell ref="I50:I51"/>
    <mergeCell ref="A51:G51"/>
    <mergeCell ref="A47:H47"/>
    <mergeCell ref="A35:H35"/>
    <mergeCell ref="A36:H36"/>
    <mergeCell ref="A37:I37"/>
    <mergeCell ref="B38:H38"/>
    <mergeCell ref="B39:H39"/>
    <mergeCell ref="B40:H40"/>
    <mergeCell ref="B42:H42"/>
    <mergeCell ref="B43:H43"/>
    <mergeCell ref="B44:H44"/>
    <mergeCell ref="B45:H45"/>
    <mergeCell ref="B46:H46"/>
    <mergeCell ref="A31:G31"/>
    <mergeCell ref="A32:I32"/>
    <mergeCell ref="B33:G33"/>
    <mergeCell ref="H33:H34"/>
    <mergeCell ref="I33:I34"/>
    <mergeCell ref="A34:G34"/>
    <mergeCell ref="B30:G30"/>
    <mergeCell ref="B19:G19"/>
    <mergeCell ref="B20:G20"/>
    <mergeCell ref="B21:G21"/>
    <mergeCell ref="B22:G22"/>
    <mergeCell ref="B23:G23"/>
    <mergeCell ref="B24:G24"/>
    <mergeCell ref="B25:G25"/>
    <mergeCell ref="A26:G26"/>
    <mergeCell ref="A27:I27"/>
    <mergeCell ref="B28:G28"/>
    <mergeCell ref="B29:G29"/>
    <mergeCell ref="A18:I18"/>
    <mergeCell ref="A7:I7"/>
    <mergeCell ref="A8:I8"/>
    <mergeCell ref="B9:G9"/>
    <mergeCell ref="B10:G10"/>
    <mergeCell ref="B11:G11"/>
    <mergeCell ref="B12:G12"/>
    <mergeCell ref="B13:G13"/>
    <mergeCell ref="B14:G14"/>
    <mergeCell ref="B15:G15"/>
    <mergeCell ref="B16:G16"/>
    <mergeCell ref="A17:G17"/>
    <mergeCell ref="A6:H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2BCFB-0714-428E-9998-4176578AE9BB}">
  <dimension ref="A1:P65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424</v>
      </c>
      <c r="B1" s="357"/>
      <c r="C1" s="357"/>
      <c r="D1" s="357"/>
      <c r="E1" s="357"/>
      <c r="F1" s="357"/>
      <c r="G1" s="357"/>
      <c r="H1" s="358"/>
      <c r="I1" s="263" t="s">
        <v>404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GERAL!F14</f>
        <v>0</v>
      </c>
      <c r="J4" s="76"/>
    </row>
    <row r="5" spans="1:10">
      <c r="A5" s="266" t="s">
        <v>6</v>
      </c>
      <c r="B5" s="366" t="s">
        <v>388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>
      <c r="A6" s="77" t="s">
        <v>7</v>
      </c>
      <c r="B6" s="374" t="s">
        <v>170</v>
      </c>
      <c r="C6" s="375"/>
      <c r="D6" s="375"/>
      <c r="E6" s="375"/>
      <c r="F6" s="375"/>
      <c r="G6" s="376"/>
      <c r="H6" s="1"/>
      <c r="I6" s="172">
        <f>ROUND($I$4*H6,2)</f>
        <v>0</v>
      </c>
    </row>
    <row r="7" spans="1:10">
      <c r="A7" s="77" t="s">
        <v>8</v>
      </c>
      <c r="B7" s="374" t="s">
        <v>171</v>
      </c>
      <c r="C7" s="375"/>
      <c r="D7" s="375"/>
      <c r="E7" s="375"/>
      <c r="F7" s="375"/>
      <c r="G7" s="376"/>
      <c r="H7" s="1"/>
      <c r="I7" s="172">
        <f>ROUND($I$4*H7,2)</f>
        <v>0</v>
      </c>
    </row>
    <row r="8" spans="1:10" ht="15" customHeight="1">
      <c r="A8" s="398" t="s">
        <v>9</v>
      </c>
      <c r="B8" s="399"/>
      <c r="C8" s="399"/>
      <c r="D8" s="399"/>
      <c r="E8" s="399"/>
      <c r="F8" s="399"/>
      <c r="G8" s="399"/>
      <c r="H8" s="400"/>
      <c r="I8" s="269">
        <f>SUM(I4:I7)</f>
        <v>0</v>
      </c>
      <c r="J8" s="174"/>
    </row>
    <row r="9" spans="1:10">
      <c r="A9" s="367" t="s">
        <v>10</v>
      </c>
      <c r="B9" s="368"/>
      <c r="C9" s="368"/>
      <c r="D9" s="368"/>
      <c r="E9" s="368"/>
      <c r="F9" s="368"/>
      <c r="G9" s="368"/>
      <c r="H9" s="368"/>
      <c r="I9" s="392"/>
    </row>
    <row r="10" spans="1:10">
      <c r="A10" s="362" t="s">
        <v>11</v>
      </c>
      <c r="B10" s="363"/>
      <c r="C10" s="363"/>
      <c r="D10" s="363"/>
      <c r="E10" s="363"/>
      <c r="F10" s="363"/>
      <c r="G10" s="363"/>
      <c r="H10" s="363"/>
      <c r="I10" s="373"/>
    </row>
    <row r="11" spans="1:10">
      <c r="A11" s="266" t="s">
        <v>12</v>
      </c>
      <c r="B11" s="366" t="s">
        <v>17</v>
      </c>
      <c r="C11" s="366"/>
      <c r="D11" s="366"/>
      <c r="E11" s="366"/>
      <c r="F11" s="366"/>
      <c r="G11" s="366"/>
      <c r="H11" s="1"/>
      <c r="I11" s="270">
        <f>ROUND(($I$8)*H11,2)</f>
        <v>0</v>
      </c>
    </row>
    <row r="12" spans="1:10">
      <c r="A12" s="266" t="s">
        <v>14</v>
      </c>
      <c r="B12" s="366" t="s">
        <v>13</v>
      </c>
      <c r="C12" s="366"/>
      <c r="D12" s="366"/>
      <c r="E12" s="366"/>
      <c r="F12" s="366"/>
      <c r="G12" s="366"/>
      <c r="H12" s="1"/>
      <c r="I12" s="270">
        <f t="shared" ref="I12:I18" si="0">ROUND(($I$8)*H12,2)</f>
        <v>0</v>
      </c>
    </row>
    <row r="13" spans="1:10">
      <c r="A13" s="266" t="s">
        <v>16</v>
      </c>
      <c r="B13" s="366" t="s">
        <v>19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18</v>
      </c>
      <c r="B14" s="366" t="s">
        <v>385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20</v>
      </c>
      <c r="B15" s="366" t="s">
        <v>15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22</v>
      </c>
      <c r="B16" s="366" t="s">
        <v>21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266" t="s">
        <v>24</v>
      </c>
      <c r="B17" s="366" t="s">
        <v>26</v>
      </c>
      <c r="C17" s="366"/>
      <c r="D17" s="366"/>
      <c r="E17" s="366"/>
      <c r="F17" s="366"/>
      <c r="G17" s="366"/>
      <c r="H17" s="1"/>
      <c r="I17" s="270">
        <f t="shared" si="0"/>
        <v>0</v>
      </c>
    </row>
    <row r="18" spans="1:10">
      <c r="A18" s="266" t="s">
        <v>25</v>
      </c>
      <c r="B18" s="366" t="s">
        <v>23</v>
      </c>
      <c r="C18" s="366"/>
      <c r="D18" s="366"/>
      <c r="E18" s="366"/>
      <c r="F18" s="366"/>
      <c r="G18" s="366"/>
      <c r="H18" s="1"/>
      <c r="I18" s="270">
        <f t="shared" si="0"/>
        <v>0</v>
      </c>
    </row>
    <row r="19" spans="1:10">
      <c r="A19" s="367" t="s">
        <v>27</v>
      </c>
      <c r="B19" s="377"/>
      <c r="C19" s="377"/>
      <c r="D19" s="377"/>
      <c r="E19" s="377"/>
      <c r="F19" s="377"/>
      <c r="G19" s="378"/>
      <c r="H19" s="2">
        <f>SUM(H11:H18)</f>
        <v>0</v>
      </c>
      <c r="I19" s="267">
        <f>SUM(I11:I18)</f>
        <v>0</v>
      </c>
    </row>
    <row r="20" spans="1:10">
      <c r="A20" s="370" t="s">
        <v>28</v>
      </c>
      <c r="B20" s="371"/>
      <c r="C20" s="371"/>
      <c r="D20" s="371"/>
      <c r="E20" s="371"/>
      <c r="F20" s="371"/>
      <c r="G20" s="371"/>
      <c r="H20" s="371"/>
      <c r="I20" s="372"/>
    </row>
    <row r="21" spans="1:10">
      <c r="A21" s="266" t="s">
        <v>29</v>
      </c>
      <c r="B21" s="374" t="s">
        <v>33</v>
      </c>
      <c r="C21" s="375"/>
      <c r="D21" s="375"/>
      <c r="E21" s="375"/>
      <c r="F21" s="375"/>
      <c r="G21" s="376"/>
      <c r="H21" s="1"/>
      <c r="I21" s="270">
        <f>ROUND(($I$8)*H21,2)</f>
        <v>0</v>
      </c>
    </row>
    <row r="22" spans="1:10">
      <c r="A22" s="266" t="s">
        <v>30</v>
      </c>
      <c r="B22" s="379" t="s">
        <v>315</v>
      </c>
      <c r="C22" s="380"/>
      <c r="D22" s="380"/>
      <c r="E22" s="380"/>
      <c r="F22" s="380"/>
      <c r="G22" s="381"/>
      <c r="H22" s="1"/>
      <c r="I22" s="270">
        <f t="shared" ref="I22:I26" si="1">ROUND(($I$8)*H22,2)</f>
        <v>0</v>
      </c>
    </row>
    <row r="23" spans="1:10">
      <c r="A23" s="266" t="s">
        <v>32</v>
      </c>
      <c r="B23" s="366" t="s">
        <v>35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34</v>
      </c>
      <c r="B24" s="366" t="s">
        <v>386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180</v>
      </c>
      <c r="B25" s="366" t="s">
        <v>183</v>
      </c>
      <c r="C25" s="366"/>
      <c r="D25" s="366"/>
      <c r="E25" s="366"/>
      <c r="F25" s="366"/>
      <c r="G25" s="366"/>
      <c r="H25" s="1"/>
      <c r="I25" s="270">
        <f t="shared" si="1"/>
        <v>0</v>
      </c>
    </row>
    <row r="26" spans="1:10">
      <c r="A26" s="266" t="s">
        <v>181</v>
      </c>
      <c r="B26" s="366" t="s">
        <v>387</v>
      </c>
      <c r="C26" s="366"/>
      <c r="D26" s="366"/>
      <c r="E26" s="366"/>
      <c r="F26" s="366"/>
      <c r="G26" s="366"/>
      <c r="H26" s="1"/>
      <c r="I26" s="270">
        <f t="shared" si="1"/>
        <v>0</v>
      </c>
    </row>
    <row r="27" spans="1:10">
      <c r="A27" s="266" t="s">
        <v>182</v>
      </c>
      <c r="B27" s="374" t="s">
        <v>31</v>
      </c>
      <c r="C27" s="375"/>
      <c r="D27" s="375"/>
      <c r="E27" s="375"/>
      <c r="F27" s="375"/>
      <c r="G27" s="376"/>
      <c r="H27" s="1"/>
      <c r="I27" s="270">
        <f>ROUND(($I$8)*H27,2)</f>
        <v>0</v>
      </c>
    </row>
    <row r="28" spans="1:10">
      <c r="A28" s="367" t="s">
        <v>36</v>
      </c>
      <c r="B28" s="368"/>
      <c r="C28" s="368"/>
      <c r="D28" s="368"/>
      <c r="E28" s="368"/>
      <c r="F28" s="368"/>
      <c r="G28" s="369"/>
      <c r="H28" s="2">
        <f>SUM(H21:H27)</f>
        <v>0</v>
      </c>
      <c r="I28" s="271">
        <f>SUM(I21:I27)</f>
        <v>0</v>
      </c>
    </row>
    <row r="29" spans="1:10">
      <c r="A29" s="362" t="s">
        <v>37</v>
      </c>
      <c r="B29" s="363"/>
      <c r="C29" s="363"/>
      <c r="D29" s="363"/>
      <c r="E29" s="363"/>
      <c r="F29" s="363"/>
      <c r="G29" s="363"/>
      <c r="H29" s="363"/>
      <c r="I29" s="373"/>
    </row>
    <row r="30" spans="1:10">
      <c r="A30" s="266" t="s">
        <v>38</v>
      </c>
      <c r="B30" s="366" t="s">
        <v>40</v>
      </c>
      <c r="C30" s="366"/>
      <c r="D30" s="366"/>
      <c r="E30" s="366"/>
      <c r="F30" s="366"/>
      <c r="G30" s="366"/>
      <c r="H30" s="1"/>
      <c r="I30" s="270">
        <f>ROUND(($I$8)*H30,2)</f>
        <v>0</v>
      </c>
      <c r="J30" s="140"/>
    </row>
    <row r="31" spans="1:10">
      <c r="A31" s="266" t="s">
        <v>39</v>
      </c>
      <c r="B31" s="366" t="s">
        <v>184</v>
      </c>
      <c r="C31" s="366"/>
      <c r="D31" s="366"/>
      <c r="E31" s="366"/>
      <c r="F31" s="366"/>
      <c r="G31" s="366"/>
      <c r="H31" s="1"/>
      <c r="I31" s="270">
        <f t="shared" ref="I31:I32" si="2">ROUND(($I$8)*H31,2)</f>
        <v>0</v>
      </c>
    </row>
    <row r="32" spans="1:10">
      <c r="A32" s="266" t="s">
        <v>217</v>
      </c>
      <c r="B32" s="366" t="s">
        <v>185</v>
      </c>
      <c r="C32" s="366"/>
      <c r="D32" s="366"/>
      <c r="E32" s="366"/>
      <c r="F32" s="366"/>
      <c r="G32" s="366"/>
      <c r="H32" s="1"/>
      <c r="I32" s="270">
        <f t="shared" si="2"/>
        <v>0</v>
      </c>
    </row>
    <row r="33" spans="1:16">
      <c r="A33" s="367" t="s">
        <v>41</v>
      </c>
      <c r="B33" s="368"/>
      <c r="C33" s="368"/>
      <c r="D33" s="368"/>
      <c r="E33" s="368"/>
      <c r="F33" s="368"/>
      <c r="G33" s="369"/>
      <c r="H33" s="2">
        <f>SUM(H30:H32)</f>
        <v>0</v>
      </c>
      <c r="I33" s="270">
        <f>ROUND(($I$8)*H33,2)</f>
        <v>0</v>
      </c>
    </row>
    <row r="34" spans="1:16">
      <c r="A34" s="370" t="s">
        <v>42</v>
      </c>
      <c r="B34" s="371"/>
      <c r="C34" s="371"/>
      <c r="D34" s="371"/>
      <c r="E34" s="371"/>
      <c r="F34" s="371"/>
      <c r="G34" s="371"/>
      <c r="H34" s="371"/>
      <c r="I34" s="372"/>
    </row>
    <row r="35" spans="1:16">
      <c r="A35" s="266" t="s">
        <v>43</v>
      </c>
      <c r="B35" s="366" t="s">
        <v>44</v>
      </c>
      <c r="C35" s="366"/>
      <c r="D35" s="366"/>
      <c r="E35" s="366"/>
      <c r="F35" s="366"/>
      <c r="G35" s="366"/>
      <c r="H35" s="390"/>
      <c r="I35" s="388">
        <f>ROUND(($I$8)*H35,2)</f>
        <v>0</v>
      </c>
    </row>
    <row r="36" spans="1:16">
      <c r="A36" s="362" t="s">
        <v>41</v>
      </c>
      <c r="B36" s="363"/>
      <c r="C36" s="363"/>
      <c r="D36" s="363"/>
      <c r="E36" s="363"/>
      <c r="F36" s="363"/>
      <c r="G36" s="363"/>
      <c r="H36" s="391"/>
      <c r="I36" s="389"/>
    </row>
    <row r="37" spans="1:16" ht="15" customHeight="1">
      <c r="A37" s="398" t="s">
        <v>45</v>
      </c>
      <c r="B37" s="399"/>
      <c r="C37" s="399"/>
      <c r="D37" s="399"/>
      <c r="E37" s="399"/>
      <c r="F37" s="399"/>
      <c r="G37" s="399"/>
      <c r="H37" s="400"/>
      <c r="I37" s="272">
        <f>I19+I28+I33+I35</f>
        <v>0</v>
      </c>
    </row>
    <row r="38" spans="1:16">
      <c r="A38" s="364" t="s">
        <v>46</v>
      </c>
      <c r="B38" s="365"/>
      <c r="C38" s="365"/>
      <c r="D38" s="365"/>
      <c r="E38" s="365"/>
      <c r="F38" s="365"/>
      <c r="G38" s="365"/>
      <c r="H38" s="365"/>
      <c r="I38" s="269">
        <f>I8+I37</f>
        <v>0</v>
      </c>
    </row>
    <row r="39" spans="1:16">
      <c r="A39" s="367" t="s">
        <v>178</v>
      </c>
      <c r="B39" s="368"/>
      <c r="C39" s="368"/>
      <c r="D39" s="368"/>
      <c r="E39" s="368"/>
      <c r="F39" s="368"/>
      <c r="G39" s="368"/>
      <c r="H39" s="368"/>
      <c r="I39" s="392" t="s">
        <v>172</v>
      </c>
    </row>
    <row r="40" spans="1:16">
      <c r="A40" s="266" t="s">
        <v>4</v>
      </c>
      <c r="B40" s="374" t="s">
        <v>410</v>
      </c>
      <c r="C40" s="375"/>
      <c r="D40" s="375"/>
      <c r="E40" s="375"/>
      <c r="F40" s="375"/>
      <c r="G40" s="375"/>
      <c r="H40" s="376"/>
      <c r="I40" s="270"/>
    </row>
    <row r="41" spans="1:16">
      <c r="A41" s="266" t="s">
        <v>6</v>
      </c>
      <c r="B41" s="374" t="s">
        <v>174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7</v>
      </c>
      <c r="B42" s="374" t="s">
        <v>47</v>
      </c>
      <c r="C42" s="375"/>
      <c r="D42" s="375"/>
      <c r="E42" s="375"/>
      <c r="F42" s="375"/>
      <c r="G42" s="375"/>
      <c r="H42" s="376"/>
      <c r="I42" s="267"/>
    </row>
    <row r="43" spans="1:16">
      <c r="A43" s="266" t="s">
        <v>8</v>
      </c>
      <c r="B43" s="374" t="s">
        <v>426</v>
      </c>
      <c r="C43" s="375"/>
      <c r="D43" s="375"/>
      <c r="E43" s="375"/>
      <c r="F43" s="375"/>
      <c r="G43" s="375"/>
      <c r="H43" s="376"/>
      <c r="I43" s="270"/>
    </row>
    <row r="44" spans="1:16">
      <c r="A44" s="266" t="s">
        <v>175</v>
      </c>
      <c r="B44" s="374" t="s">
        <v>408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176</v>
      </c>
      <c r="B45" s="374" t="s">
        <v>173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177</v>
      </c>
      <c r="B46" s="374" t="s">
        <v>50</v>
      </c>
      <c r="C46" s="375"/>
      <c r="D46" s="375"/>
      <c r="E46" s="375"/>
      <c r="F46" s="375"/>
      <c r="G46" s="375"/>
      <c r="H46" s="376"/>
      <c r="I46" s="270"/>
      <c r="P46" s="274"/>
    </row>
    <row r="47" spans="1:16">
      <c r="A47" s="266" t="s">
        <v>331</v>
      </c>
      <c r="B47" s="374" t="s">
        <v>49</v>
      </c>
      <c r="C47" s="375"/>
      <c r="D47" s="375"/>
      <c r="E47" s="375"/>
      <c r="F47" s="375"/>
      <c r="G47" s="375"/>
      <c r="H47" s="376"/>
      <c r="I47" s="270"/>
    </row>
    <row r="48" spans="1:16">
      <c r="A48" s="266" t="s">
        <v>425</v>
      </c>
      <c r="B48" s="374" t="s">
        <v>48</v>
      </c>
      <c r="C48" s="375"/>
      <c r="D48" s="375"/>
      <c r="E48" s="375"/>
      <c r="F48" s="375"/>
      <c r="G48" s="375"/>
      <c r="H48" s="376"/>
      <c r="I48" s="270"/>
    </row>
    <row r="49" spans="1:16">
      <c r="A49" s="362" t="s">
        <v>51</v>
      </c>
      <c r="B49" s="363"/>
      <c r="C49" s="363"/>
      <c r="D49" s="363"/>
      <c r="E49" s="363"/>
      <c r="F49" s="363"/>
      <c r="G49" s="363"/>
      <c r="H49" s="363"/>
      <c r="I49" s="271">
        <f>SUM(I40:I47)</f>
        <v>0</v>
      </c>
    </row>
    <row r="50" spans="1:16">
      <c r="A50" s="382" t="s">
        <v>52</v>
      </c>
      <c r="B50" s="383"/>
      <c r="C50" s="383"/>
      <c r="D50" s="383"/>
      <c r="E50" s="383"/>
      <c r="F50" s="383"/>
      <c r="G50" s="383"/>
      <c r="H50" s="384"/>
      <c r="I50" s="269">
        <f>I49+I38</f>
        <v>0</v>
      </c>
      <c r="N50" s="174"/>
      <c r="P50" s="274"/>
    </row>
    <row r="51" spans="1:16">
      <c r="A51" s="382" t="s">
        <v>179</v>
      </c>
      <c r="B51" s="383"/>
      <c r="C51" s="383"/>
      <c r="D51" s="383"/>
      <c r="E51" s="383"/>
      <c r="F51" s="383"/>
      <c r="G51" s="383"/>
      <c r="H51" s="383"/>
      <c r="I51" s="385"/>
      <c r="L51" s="174"/>
    </row>
    <row r="52" spans="1:16">
      <c r="A52" s="266">
        <v>1</v>
      </c>
      <c r="B52" s="366" t="s">
        <v>407</v>
      </c>
      <c r="C52" s="366"/>
      <c r="D52" s="366"/>
      <c r="E52" s="366"/>
      <c r="F52" s="366"/>
      <c r="G52" s="366"/>
      <c r="H52" s="386"/>
      <c r="I52" s="396">
        <f>ROUND(I50*H52,2)</f>
        <v>0</v>
      </c>
    </row>
    <row r="53" spans="1:16">
      <c r="A53" s="364" t="s">
        <v>54</v>
      </c>
      <c r="B53" s="365"/>
      <c r="C53" s="365"/>
      <c r="D53" s="365"/>
      <c r="E53" s="365"/>
      <c r="F53" s="365"/>
      <c r="G53" s="365"/>
      <c r="H53" s="387"/>
      <c r="I53" s="397"/>
    </row>
    <row r="54" spans="1:16">
      <c r="A54" s="382" t="s">
        <v>55</v>
      </c>
      <c r="B54" s="383"/>
      <c r="C54" s="383"/>
      <c r="D54" s="383"/>
      <c r="E54" s="383"/>
      <c r="F54" s="383"/>
      <c r="G54" s="383"/>
      <c r="H54" s="384"/>
      <c r="I54" s="269">
        <f>I50+I52</f>
        <v>0</v>
      </c>
      <c r="K54" s="174"/>
    </row>
    <row r="55" spans="1:16">
      <c r="A55" s="382" t="s">
        <v>56</v>
      </c>
      <c r="B55" s="383"/>
      <c r="C55" s="383"/>
      <c r="D55" s="383"/>
      <c r="E55" s="383"/>
      <c r="F55" s="383"/>
      <c r="G55" s="383"/>
      <c r="H55" s="383"/>
      <c r="I55" s="385"/>
    </row>
    <row r="56" spans="1:16">
      <c r="A56" s="266">
        <v>1</v>
      </c>
      <c r="B56" s="374" t="s">
        <v>411</v>
      </c>
      <c r="C56" s="375"/>
      <c r="D56" s="375"/>
      <c r="E56" s="375"/>
      <c r="F56" s="375"/>
      <c r="G56" s="376"/>
      <c r="H56" s="1"/>
      <c r="I56" s="401">
        <f>I61-I54</f>
        <v>0</v>
      </c>
      <c r="K56" s="174"/>
      <c r="L56" s="174"/>
    </row>
    <row r="57" spans="1:16">
      <c r="A57" s="266">
        <v>2</v>
      </c>
      <c r="B57" s="374" t="s">
        <v>413</v>
      </c>
      <c r="C57" s="375"/>
      <c r="D57" s="375"/>
      <c r="E57" s="375"/>
      <c r="F57" s="375"/>
      <c r="G57" s="376"/>
      <c r="H57" s="1"/>
      <c r="I57" s="402"/>
      <c r="L57" s="174"/>
      <c r="N57" s="174"/>
    </row>
    <row r="58" spans="1:16">
      <c r="A58" s="266">
        <v>3</v>
      </c>
      <c r="B58" s="374" t="s">
        <v>412</v>
      </c>
      <c r="C58" s="375"/>
      <c r="D58" s="375"/>
      <c r="E58" s="375"/>
      <c r="F58" s="375"/>
      <c r="G58" s="376"/>
      <c r="H58" s="1"/>
      <c r="I58" s="402"/>
      <c r="L58" s="174"/>
      <c r="M58" s="174"/>
    </row>
    <row r="59" spans="1:16">
      <c r="A59" s="266">
        <v>4</v>
      </c>
      <c r="B59" s="374" t="s">
        <v>415</v>
      </c>
      <c r="C59" s="375"/>
      <c r="D59" s="375"/>
      <c r="E59" s="375"/>
      <c r="F59" s="375"/>
      <c r="G59" s="376"/>
      <c r="H59" s="1"/>
      <c r="I59" s="402"/>
      <c r="K59" s="174"/>
      <c r="L59" s="174"/>
    </row>
    <row r="60" spans="1:16">
      <c r="A60" s="364" t="s">
        <v>414</v>
      </c>
      <c r="B60" s="365"/>
      <c r="C60" s="365"/>
      <c r="D60" s="365"/>
      <c r="E60" s="365"/>
      <c r="F60" s="365"/>
      <c r="G60" s="365"/>
      <c r="H60" s="2">
        <f>SUM(H56:H59)</f>
        <v>0</v>
      </c>
      <c r="I60" s="403"/>
      <c r="K60" s="174"/>
      <c r="L60" s="76"/>
    </row>
    <row r="61" spans="1:16" ht="15.75" thickBot="1">
      <c r="A61" s="359" t="s">
        <v>57</v>
      </c>
      <c r="B61" s="360"/>
      <c r="C61" s="360"/>
      <c r="D61" s="360"/>
      <c r="E61" s="360"/>
      <c r="F61" s="360"/>
      <c r="G61" s="360"/>
      <c r="H61" s="361"/>
      <c r="I61" s="273">
        <f>ROUND(I54/(100%-H60),2)</f>
        <v>0</v>
      </c>
    </row>
    <row r="62" spans="1:16" ht="29.25" customHeight="1"/>
    <row r="63" spans="1:16" ht="29.25" customHeight="1"/>
    <row r="64" spans="1:16">
      <c r="I64" s="174"/>
    </row>
    <row r="65" spans="8:9">
      <c r="H65" s="233"/>
      <c r="I65" s="174"/>
    </row>
  </sheetData>
  <mergeCells count="66">
    <mergeCell ref="A61:H61"/>
    <mergeCell ref="B48:H48"/>
    <mergeCell ref="A54:H54"/>
    <mergeCell ref="A55:I55"/>
    <mergeCell ref="B56:G56"/>
    <mergeCell ref="I56:I60"/>
    <mergeCell ref="B57:G57"/>
    <mergeCell ref="B58:G58"/>
    <mergeCell ref="B59:G59"/>
    <mergeCell ref="A60:G60"/>
    <mergeCell ref="A50:H50"/>
    <mergeCell ref="A51:I51"/>
    <mergeCell ref="B52:G52"/>
    <mergeCell ref="H52:H53"/>
    <mergeCell ref="I52:I53"/>
    <mergeCell ref="A53:G53"/>
    <mergeCell ref="A49:H49"/>
    <mergeCell ref="A37:H37"/>
    <mergeCell ref="A38:H38"/>
    <mergeCell ref="A39:I39"/>
    <mergeCell ref="B40:H40"/>
    <mergeCell ref="B41:H41"/>
    <mergeCell ref="B42:H42"/>
    <mergeCell ref="B43:H43"/>
    <mergeCell ref="B44:H44"/>
    <mergeCell ref="B45:H45"/>
    <mergeCell ref="B46:H46"/>
    <mergeCell ref="B47:H47"/>
    <mergeCell ref="B31:G31"/>
    <mergeCell ref="B32:G32"/>
    <mergeCell ref="A33:G33"/>
    <mergeCell ref="A34:I34"/>
    <mergeCell ref="B35:G35"/>
    <mergeCell ref="H35:H36"/>
    <mergeCell ref="I35:I36"/>
    <mergeCell ref="A36:G36"/>
    <mergeCell ref="B30:G30"/>
    <mergeCell ref="A19:G19"/>
    <mergeCell ref="A20:I20"/>
    <mergeCell ref="B21:G21"/>
    <mergeCell ref="B22:G22"/>
    <mergeCell ref="B23:G23"/>
    <mergeCell ref="B24:G24"/>
    <mergeCell ref="B25:G25"/>
    <mergeCell ref="B26:G26"/>
    <mergeCell ref="B27:G27"/>
    <mergeCell ref="A28:G28"/>
    <mergeCell ref="A29:I29"/>
    <mergeCell ref="B18:G18"/>
    <mergeCell ref="B7:G7"/>
    <mergeCell ref="A8:H8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6:G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F1AC-0E04-4512-AC23-18222DCB9BCA}">
  <dimension ref="A1:P63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4" sqref="I4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427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GERAL!F16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426</v>
      </c>
      <c r="C41" s="375"/>
      <c r="D41" s="375"/>
      <c r="E41" s="375"/>
      <c r="F41" s="375"/>
      <c r="G41" s="375"/>
      <c r="H41" s="376"/>
      <c r="I41" s="267"/>
    </row>
    <row r="42" spans="1:16">
      <c r="A42" s="266" t="s">
        <v>175</v>
      </c>
      <c r="B42" s="374" t="s">
        <v>408</v>
      </c>
      <c r="C42" s="375"/>
      <c r="D42" s="375"/>
      <c r="E42" s="375"/>
      <c r="F42" s="375"/>
      <c r="G42" s="375"/>
      <c r="H42" s="376"/>
      <c r="I42" s="270"/>
    </row>
    <row r="43" spans="1:16">
      <c r="A43" s="266" t="s">
        <v>176</v>
      </c>
      <c r="B43" s="374" t="s">
        <v>173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50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49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425</v>
      </c>
      <c r="B46" s="374" t="s">
        <v>48</v>
      </c>
      <c r="C46" s="375"/>
      <c r="D46" s="375"/>
      <c r="E46" s="375"/>
      <c r="F46" s="375"/>
      <c r="G46" s="375"/>
      <c r="H46" s="376"/>
      <c r="I46" s="270"/>
    </row>
    <row r="47" spans="1:16">
      <c r="A47" s="362" t="s">
        <v>51</v>
      </c>
      <c r="B47" s="363"/>
      <c r="C47" s="363"/>
      <c r="D47" s="363"/>
      <c r="E47" s="363"/>
      <c r="F47" s="363"/>
      <c r="G47" s="363"/>
      <c r="H47" s="363"/>
      <c r="I47" s="271">
        <f>SUM(I38:I46)</f>
        <v>0</v>
      </c>
    </row>
    <row r="48" spans="1:16">
      <c r="A48" s="382" t="s">
        <v>52</v>
      </c>
      <c r="B48" s="383"/>
      <c r="C48" s="383"/>
      <c r="D48" s="383"/>
      <c r="E48" s="383"/>
      <c r="F48" s="383"/>
      <c r="G48" s="383"/>
      <c r="H48" s="384"/>
      <c r="I48" s="269">
        <f>I47+I36</f>
        <v>0</v>
      </c>
      <c r="N48" s="174"/>
      <c r="P48" s="274"/>
    </row>
    <row r="49" spans="1:14">
      <c r="A49" s="382" t="s">
        <v>179</v>
      </c>
      <c r="B49" s="383"/>
      <c r="C49" s="383"/>
      <c r="D49" s="383"/>
      <c r="E49" s="383"/>
      <c r="F49" s="383"/>
      <c r="G49" s="383"/>
      <c r="H49" s="383"/>
      <c r="I49" s="385"/>
      <c r="L49" s="174"/>
    </row>
    <row r="50" spans="1:14">
      <c r="A50" s="266">
        <v>1</v>
      </c>
      <c r="B50" s="366" t="s">
        <v>407</v>
      </c>
      <c r="C50" s="366"/>
      <c r="D50" s="366"/>
      <c r="E50" s="366"/>
      <c r="F50" s="366"/>
      <c r="G50" s="366"/>
      <c r="H50" s="386"/>
      <c r="I50" s="396">
        <f>ROUND(I48*H50,2)</f>
        <v>0</v>
      </c>
    </row>
    <row r="51" spans="1:14">
      <c r="A51" s="364" t="s">
        <v>54</v>
      </c>
      <c r="B51" s="365"/>
      <c r="C51" s="365"/>
      <c r="D51" s="365"/>
      <c r="E51" s="365"/>
      <c r="F51" s="365"/>
      <c r="G51" s="365"/>
      <c r="H51" s="387"/>
      <c r="I51" s="397"/>
    </row>
    <row r="52" spans="1:14">
      <c r="A52" s="382" t="s">
        <v>55</v>
      </c>
      <c r="B52" s="383"/>
      <c r="C52" s="383"/>
      <c r="D52" s="383"/>
      <c r="E52" s="383"/>
      <c r="F52" s="383"/>
      <c r="G52" s="383"/>
      <c r="H52" s="384"/>
      <c r="I52" s="269">
        <f>I48+I50</f>
        <v>0</v>
      </c>
      <c r="K52" s="174"/>
    </row>
    <row r="53" spans="1:14">
      <c r="A53" s="382" t="s">
        <v>56</v>
      </c>
      <c r="B53" s="383"/>
      <c r="C53" s="383"/>
      <c r="D53" s="383"/>
      <c r="E53" s="383"/>
      <c r="F53" s="383"/>
      <c r="G53" s="383"/>
      <c r="H53" s="383"/>
      <c r="I53" s="385"/>
    </row>
    <row r="54" spans="1:14">
      <c r="A54" s="266">
        <v>1</v>
      </c>
      <c r="B54" s="374" t="s">
        <v>411</v>
      </c>
      <c r="C54" s="375"/>
      <c r="D54" s="375"/>
      <c r="E54" s="375"/>
      <c r="F54" s="375"/>
      <c r="G54" s="376"/>
      <c r="H54" s="1"/>
      <c r="I54" s="401">
        <f>I59-I52</f>
        <v>0</v>
      </c>
      <c r="K54" s="174"/>
      <c r="L54" s="174"/>
    </row>
    <row r="55" spans="1:14">
      <c r="A55" s="266">
        <v>2</v>
      </c>
      <c r="B55" s="374" t="s">
        <v>413</v>
      </c>
      <c r="C55" s="375"/>
      <c r="D55" s="375"/>
      <c r="E55" s="375"/>
      <c r="F55" s="375"/>
      <c r="G55" s="376"/>
      <c r="H55" s="1"/>
      <c r="I55" s="402"/>
      <c r="L55" s="174"/>
      <c r="N55" s="174"/>
    </row>
    <row r="56" spans="1:14">
      <c r="A56" s="266">
        <v>3</v>
      </c>
      <c r="B56" s="374" t="s">
        <v>412</v>
      </c>
      <c r="C56" s="375"/>
      <c r="D56" s="375"/>
      <c r="E56" s="375"/>
      <c r="F56" s="375"/>
      <c r="G56" s="376"/>
      <c r="H56" s="1"/>
      <c r="I56" s="402"/>
      <c r="L56" s="174"/>
      <c r="M56" s="174"/>
    </row>
    <row r="57" spans="1:14">
      <c r="A57" s="266">
        <v>4</v>
      </c>
      <c r="B57" s="374" t="s">
        <v>415</v>
      </c>
      <c r="C57" s="375"/>
      <c r="D57" s="375"/>
      <c r="E57" s="375"/>
      <c r="F57" s="375"/>
      <c r="G57" s="376"/>
      <c r="H57" s="1"/>
      <c r="I57" s="402"/>
      <c r="K57" s="174"/>
      <c r="L57" s="174"/>
    </row>
    <row r="58" spans="1:14">
      <c r="A58" s="364" t="s">
        <v>414</v>
      </c>
      <c r="B58" s="365"/>
      <c r="C58" s="365"/>
      <c r="D58" s="365"/>
      <c r="E58" s="365"/>
      <c r="F58" s="365"/>
      <c r="G58" s="365"/>
      <c r="H58" s="2">
        <f>SUM(H54:H57)</f>
        <v>0</v>
      </c>
      <c r="I58" s="403"/>
      <c r="K58" s="174"/>
      <c r="L58" s="76"/>
    </row>
    <row r="59" spans="1:14" ht="15.75" thickBot="1">
      <c r="A59" s="359" t="s">
        <v>57</v>
      </c>
      <c r="B59" s="360"/>
      <c r="C59" s="360"/>
      <c r="D59" s="360"/>
      <c r="E59" s="360"/>
      <c r="F59" s="360"/>
      <c r="G59" s="360"/>
      <c r="H59" s="361"/>
      <c r="I59" s="273">
        <f>ROUND(I52/(100%-H58),2)</f>
        <v>0</v>
      </c>
    </row>
    <row r="60" spans="1:14" ht="29.25" customHeight="1"/>
    <row r="61" spans="1:14" ht="29.25" customHeight="1"/>
    <row r="62" spans="1:14">
      <c r="I62" s="174"/>
    </row>
    <row r="63" spans="1:14">
      <c r="H63" s="233"/>
      <c r="I63" s="174"/>
    </row>
  </sheetData>
  <mergeCells count="64">
    <mergeCell ref="A59:H59"/>
    <mergeCell ref="A52:H52"/>
    <mergeCell ref="A53:I53"/>
    <mergeCell ref="B54:G54"/>
    <mergeCell ref="I54:I58"/>
    <mergeCell ref="B55:G55"/>
    <mergeCell ref="B56:G56"/>
    <mergeCell ref="B57:G57"/>
    <mergeCell ref="A58:G58"/>
    <mergeCell ref="A47:H47"/>
    <mergeCell ref="A48:H48"/>
    <mergeCell ref="A49:I49"/>
    <mergeCell ref="B50:G50"/>
    <mergeCell ref="H50:H51"/>
    <mergeCell ref="I50:I51"/>
    <mergeCell ref="A51:G51"/>
    <mergeCell ref="B46:H46"/>
    <mergeCell ref="A35:H35"/>
    <mergeCell ref="A36:H36"/>
    <mergeCell ref="A37:I37"/>
    <mergeCell ref="B38:H38"/>
    <mergeCell ref="B39:H39"/>
    <mergeCell ref="B40:H40"/>
    <mergeCell ref="B41:H41"/>
    <mergeCell ref="B42:H42"/>
    <mergeCell ref="B43:H43"/>
    <mergeCell ref="B44:H44"/>
    <mergeCell ref="B45:H45"/>
    <mergeCell ref="A31:G31"/>
    <mergeCell ref="A32:I32"/>
    <mergeCell ref="B33:G33"/>
    <mergeCell ref="H33:H34"/>
    <mergeCell ref="I33:I34"/>
    <mergeCell ref="A34:G34"/>
    <mergeCell ref="B30:G30"/>
    <mergeCell ref="B19:G19"/>
    <mergeCell ref="B20:G20"/>
    <mergeCell ref="B21:G21"/>
    <mergeCell ref="B22:G22"/>
    <mergeCell ref="B23:G23"/>
    <mergeCell ref="B24:G24"/>
    <mergeCell ref="B25:G25"/>
    <mergeCell ref="A26:G26"/>
    <mergeCell ref="A27:I27"/>
    <mergeCell ref="B28:G28"/>
    <mergeCell ref="B29:G29"/>
    <mergeCell ref="A18:I18"/>
    <mergeCell ref="A7:I7"/>
    <mergeCell ref="A8:I8"/>
    <mergeCell ref="B9:G9"/>
    <mergeCell ref="B10:G10"/>
    <mergeCell ref="B11:G11"/>
    <mergeCell ref="B12:G12"/>
    <mergeCell ref="B13:G13"/>
    <mergeCell ref="B14:G14"/>
    <mergeCell ref="B15:G15"/>
    <mergeCell ref="B16:G16"/>
    <mergeCell ref="A17:G17"/>
    <mergeCell ref="A6:H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DFB3-4908-4446-9761-3F83051E90C7}">
  <dimension ref="A1:P65"/>
  <sheetViews>
    <sheetView tabSelected="1" view="pageBreakPreview" zoomScaleNormal="85" zoomScaleSheetLayoutView="100" workbookViewId="0">
      <pane xSplit="9" ySplit="1" topLeftCell="J41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4" sqref="I4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427</v>
      </c>
      <c r="B1" s="357"/>
      <c r="C1" s="357"/>
      <c r="D1" s="357"/>
      <c r="E1" s="357"/>
      <c r="F1" s="357"/>
      <c r="G1" s="357"/>
      <c r="H1" s="358"/>
      <c r="I1" s="263" t="s">
        <v>404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GERAL!F16</f>
        <v>0</v>
      </c>
      <c r="J4" s="76"/>
    </row>
    <row r="5" spans="1:10">
      <c r="A5" s="266" t="s">
        <v>6</v>
      </c>
      <c r="B5" s="366" t="s">
        <v>388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>
      <c r="A6" s="77" t="s">
        <v>7</v>
      </c>
      <c r="B6" s="374" t="s">
        <v>170</v>
      </c>
      <c r="C6" s="375"/>
      <c r="D6" s="375"/>
      <c r="E6" s="375"/>
      <c r="F6" s="375"/>
      <c r="G6" s="376"/>
      <c r="H6" s="1"/>
      <c r="I6" s="172">
        <f>ROUND($I$4*H6,2)</f>
        <v>0</v>
      </c>
    </row>
    <row r="7" spans="1:10">
      <c r="A7" s="77" t="s">
        <v>8</v>
      </c>
      <c r="B7" s="374" t="s">
        <v>171</v>
      </c>
      <c r="C7" s="375"/>
      <c r="D7" s="375"/>
      <c r="E7" s="375"/>
      <c r="F7" s="375"/>
      <c r="G7" s="376"/>
      <c r="H7" s="1"/>
      <c r="I7" s="172">
        <f>ROUND($I$4*H7,2)</f>
        <v>0</v>
      </c>
    </row>
    <row r="8" spans="1:10" ht="15" customHeight="1">
      <c r="A8" s="398" t="s">
        <v>9</v>
      </c>
      <c r="B8" s="399"/>
      <c r="C8" s="399"/>
      <c r="D8" s="399"/>
      <c r="E8" s="399"/>
      <c r="F8" s="399"/>
      <c r="G8" s="399"/>
      <c r="H8" s="400"/>
      <c r="I8" s="269">
        <f>SUM(I4:I7)</f>
        <v>0</v>
      </c>
      <c r="J8" s="174"/>
    </row>
    <row r="9" spans="1:10">
      <c r="A9" s="367" t="s">
        <v>10</v>
      </c>
      <c r="B9" s="368"/>
      <c r="C9" s="368"/>
      <c r="D9" s="368"/>
      <c r="E9" s="368"/>
      <c r="F9" s="368"/>
      <c r="G9" s="368"/>
      <c r="H9" s="368"/>
      <c r="I9" s="392"/>
    </row>
    <row r="10" spans="1:10">
      <c r="A10" s="362" t="s">
        <v>11</v>
      </c>
      <c r="B10" s="363"/>
      <c r="C10" s="363"/>
      <c r="D10" s="363"/>
      <c r="E10" s="363"/>
      <c r="F10" s="363"/>
      <c r="G10" s="363"/>
      <c r="H10" s="363"/>
      <c r="I10" s="373"/>
    </row>
    <row r="11" spans="1:10">
      <c r="A11" s="266" t="s">
        <v>12</v>
      </c>
      <c r="B11" s="366" t="s">
        <v>17</v>
      </c>
      <c r="C11" s="366"/>
      <c r="D11" s="366"/>
      <c r="E11" s="366"/>
      <c r="F11" s="366"/>
      <c r="G11" s="366"/>
      <c r="H11" s="1"/>
      <c r="I11" s="270">
        <f>ROUND(($I$8)*H11,2)</f>
        <v>0</v>
      </c>
    </row>
    <row r="12" spans="1:10">
      <c r="A12" s="266" t="s">
        <v>14</v>
      </c>
      <c r="B12" s="366" t="s">
        <v>13</v>
      </c>
      <c r="C12" s="366"/>
      <c r="D12" s="366"/>
      <c r="E12" s="366"/>
      <c r="F12" s="366"/>
      <c r="G12" s="366"/>
      <c r="H12" s="1"/>
      <c r="I12" s="270">
        <f t="shared" ref="I12:I18" si="0">ROUND(($I$8)*H12,2)</f>
        <v>0</v>
      </c>
    </row>
    <row r="13" spans="1:10">
      <c r="A13" s="266" t="s">
        <v>16</v>
      </c>
      <c r="B13" s="366" t="s">
        <v>19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18</v>
      </c>
      <c r="B14" s="366" t="s">
        <v>385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20</v>
      </c>
      <c r="B15" s="366" t="s">
        <v>15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22</v>
      </c>
      <c r="B16" s="366" t="s">
        <v>21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266" t="s">
        <v>24</v>
      </c>
      <c r="B17" s="366" t="s">
        <v>26</v>
      </c>
      <c r="C17" s="366"/>
      <c r="D17" s="366"/>
      <c r="E17" s="366"/>
      <c r="F17" s="366"/>
      <c r="G17" s="366"/>
      <c r="H17" s="1"/>
      <c r="I17" s="270">
        <f t="shared" si="0"/>
        <v>0</v>
      </c>
    </row>
    <row r="18" spans="1:10">
      <c r="A18" s="266" t="s">
        <v>25</v>
      </c>
      <c r="B18" s="366" t="s">
        <v>23</v>
      </c>
      <c r="C18" s="366"/>
      <c r="D18" s="366"/>
      <c r="E18" s="366"/>
      <c r="F18" s="366"/>
      <c r="G18" s="366"/>
      <c r="H18" s="1"/>
      <c r="I18" s="270">
        <f t="shared" si="0"/>
        <v>0</v>
      </c>
    </row>
    <row r="19" spans="1:10">
      <c r="A19" s="367" t="s">
        <v>27</v>
      </c>
      <c r="B19" s="377"/>
      <c r="C19" s="377"/>
      <c r="D19" s="377"/>
      <c r="E19" s="377"/>
      <c r="F19" s="377"/>
      <c r="G19" s="378"/>
      <c r="H19" s="2">
        <f>SUM(H11:H18)</f>
        <v>0</v>
      </c>
      <c r="I19" s="267">
        <f>SUM(I11:I18)</f>
        <v>0</v>
      </c>
    </row>
    <row r="20" spans="1:10">
      <c r="A20" s="370" t="s">
        <v>28</v>
      </c>
      <c r="B20" s="371"/>
      <c r="C20" s="371"/>
      <c r="D20" s="371"/>
      <c r="E20" s="371"/>
      <c r="F20" s="371"/>
      <c r="G20" s="371"/>
      <c r="H20" s="371"/>
      <c r="I20" s="372"/>
    </row>
    <row r="21" spans="1:10">
      <c r="A21" s="266" t="s">
        <v>29</v>
      </c>
      <c r="B21" s="374" t="s">
        <v>33</v>
      </c>
      <c r="C21" s="375"/>
      <c r="D21" s="375"/>
      <c r="E21" s="375"/>
      <c r="F21" s="375"/>
      <c r="G21" s="376"/>
      <c r="H21" s="1"/>
      <c r="I21" s="270">
        <f>ROUND(($I$8)*H21,2)</f>
        <v>0</v>
      </c>
    </row>
    <row r="22" spans="1:10">
      <c r="A22" s="266" t="s">
        <v>30</v>
      </c>
      <c r="B22" s="379" t="s">
        <v>315</v>
      </c>
      <c r="C22" s="380"/>
      <c r="D22" s="380"/>
      <c r="E22" s="380"/>
      <c r="F22" s="380"/>
      <c r="G22" s="381"/>
      <c r="H22" s="1"/>
      <c r="I22" s="270">
        <f t="shared" ref="I22:I26" si="1">ROUND(($I$8)*H22,2)</f>
        <v>0</v>
      </c>
    </row>
    <row r="23" spans="1:10">
      <c r="A23" s="266" t="s">
        <v>32</v>
      </c>
      <c r="B23" s="366" t="s">
        <v>35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34</v>
      </c>
      <c r="B24" s="366" t="s">
        <v>386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180</v>
      </c>
      <c r="B25" s="366" t="s">
        <v>183</v>
      </c>
      <c r="C25" s="366"/>
      <c r="D25" s="366"/>
      <c r="E25" s="366"/>
      <c r="F25" s="366"/>
      <c r="G25" s="366"/>
      <c r="H25" s="1"/>
      <c r="I25" s="270">
        <f t="shared" si="1"/>
        <v>0</v>
      </c>
    </row>
    <row r="26" spans="1:10">
      <c r="A26" s="266" t="s">
        <v>181</v>
      </c>
      <c r="B26" s="366" t="s">
        <v>387</v>
      </c>
      <c r="C26" s="366"/>
      <c r="D26" s="366"/>
      <c r="E26" s="366"/>
      <c r="F26" s="366"/>
      <c r="G26" s="366"/>
      <c r="H26" s="1"/>
      <c r="I26" s="270">
        <f t="shared" si="1"/>
        <v>0</v>
      </c>
    </row>
    <row r="27" spans="1:10">
      <c r="A27" s="266" t="s">
        <v>182</v>
      </c>
      <c r="B27" s="374" t="s">
        <v>31</v>
      </c>
      <c r="C27" s="375"/>
      <c r="D27" s="375"/>
      <c r="E27" s="375"/>
      <c r="F27" s="375"/>
      <c r="G27" s="376"/>
      <c r="H27" s="1"/>
      <c r="I27" s="270">
        <f>ROUND(($I$8)*H27,2)</f>
        <v>0</v>
      </c>
    </row>
    <row r="28" spans="1:10">
      <c r="A28" s="367" t="s">
        <v>36</v>
      </c>
      <c r="B28" s="368"/>
      <c r="C28" s="368"/>
      <c r="D28" s="368"/>
      <c r="E28" s="368"/>
      <c r="F28" s="368"/>
      <c r="G28" s="369"/>
      <c r="H28" s="2">
        <f>SUM(H21:H27)</f>
        <v>0</v>
      </c>
      <c r="I28" s="271">
        <f>SUM(I21:I27)</f>
        <v>0</v>
      </c>
    </row>
    <row r="29" spans="1:10">
      <c r="A29" s="362" t="s">
        <v>37</v>
      </c>
      <c r="B29" s="363"/>
      <c r="C29" s="363"/>
      <c r="D29" s="363"/>
      <c r="E29" s="363"/>
      <c r="F29" s="363"/>
      <c r="G29" s="363"/>
      <c r="H29" s="363"/>
      <c r="I29" s="373"/>
    </row>
    <row r="30" spans="1:10">
      <c r="A30" s="266" t="s">
        <v>38</v>
      </c>
      <c r="B30" s="366" t="s">
        <v>40</v>
      </c>
      <c r="C30" s="366"/>
      <c r="D30" s="366"/>
      <c r="E30" s="366"/>
      <c r="F30" s="366"/>
      <c r="G30" s="366"/>
      <c r="H30" s="1"/>
      <c r="I30" s="270">
        <f>ROUND(($I$8)*H30,2)</f>
        <v>0</v>
      </c>
      <c r="J30" s="140"/>
    </row>
    <row r="31" spans="1:10">
      <c r="A31" s="266" t="s">
        <v>39</v>
      </c>
      <c r="B31" s="366" t="s">
        <v>184</v>
      </c>
      <c r="C31" s="366"/>
      <c r="D31" s="366"/>
      <c r="E31" s="366"/>
      <c r="F31" s="366"/>
      <c r="G31" s="366"/>
      <c r="H31" s="1"/>
      <c r="I31" s="270">
        <f t="shared" ref="I31:I32" si="2">ROUND(($I$8)*H31,2)</f>
        <v>0</v>
      </c>
    </row>
    <row r="32" spans="1:10">
      <c r="A32" s="266" t="s">
        <v>217</v>
      </c>
      <c r="B32" s="366" t="s">
        <v>185</v>
      </c>
      <c r="C32" s="366"/>
      <c r="D32" s="366"/>
      <c r="E32" s="366"/>
      <c r="F32" s="366"/>
      <c r="G32" s="366"/>
      <c r="H32" s="1"/>
      <c r="I32" s="270">
        <f t="shared" si="2"/>
        <v>0</v>
      </c>
    </row>
    <row r="33" spans="1:16">
      <c r="A33" s="367" t="s">
        <v>41</v>
      </c>
      <c r="B33" s="368"/>
      <c r="C33" s="368"/>
      <c r="D33" s="368"/>
      <c r="E33" s="368"/>
      <c r="F33" s="368"/>
      <c r="G33" s="369"/>
      <c r="H33" s="2">
        <f>SUM(H30:H32)</f>
        <v>0</v>
      </c>
      <c r="I33" s="270">
        <f>ROUND(($I$8)*H33,2)</f>
        <v>0</v>
      </c>
    </row>
    <row r="34" spans="1:16">
      <c r="A34" s="370" t="s">
        <v>42</v>
      </c>
      <c r="B34" s="371"/>
      <c r="C34" s="371"/>
      <c r="D34" s="371"/>
      <c r="E34" s="371"/>
      <c r="F34" s="371"/>
      <c r="G34" s="371"/>
      <c r="H34" s="371"/>
      <c r="I34" s="372"/>
    </row>
    <row r="35" spans="1:16">
      <c r="A35" s="266" t="s">
        <v>43</v>
      </c>
      <c r="B35" s="366" t="s">
        <v>44</v>
      </c>
      <c r="C35" s="366"/>
      <c r="D35" s="366"/>
      <c r="E35" s="366"/>
      <c r="F35" s="366"/>
      <c r="G35" s="366"/>
      <c r="H35" s="390"/>
      <c r="I35" s="388">
        <f>ROUND(($I$8)*H35,2)</f>
        <v>0</v>
      </c>
    </row>
    <row r="36" spans="1:16">
      <c r="A36" s="362" t="s">
        <v>41</v>
      </c>
      <c r="B36" s="363"/>
      <c r="C36" s="363"/>
      <c r="D36" s="363"/>
      <c r="E36" s="363"/>
      <c r="F36" s="363"/>
      <c r="G36" s="363"/>
      <c r="H36" s="391"/>
      <c r="I36" s="389"/>
    </row>
    <row r="37" spans="1:16" ht="15" customHeight="1">
      <c r="A37" s="398" t="s">
        <v>45</v>
      </c>
      <c r="B37" s="399"/>
      <c r="C37" s="399"/>
      <c r="D37" s="399"/>
      <c r="E37" s="399"/>
      <c r="F37" s="399"/>
      <c r="G37" s="399"/>
      <c r="H37" s="400"/>
      <c r="I37" s="272">
        <f>I19+I28+I33+I35</f>
        <v>0</v>
      </c>
    </row>
    <row r="38" spans="1:16">
      <c r="A38" s="364" t="s">
        <v>46</v>
      </c>
      <c r="B38" s="365"/>
      <c r="C38" s="365"/>
      <c r="D38" s="365"/>
      <c r="E38" s="365"/>
      <c r="F38" s="365"/>
      <c r="G38" s="365"/>
      <c r="H38" s="365"/>
      <c r="I38" s="269">
        <f>I8+I37</f>
        <v>0</v>
      </c>
    </row>
    <row r="39" spans="1:16">
      <c r="A39" s="367" t="s">
        <v>178</v>
      </c>
      <c r="B39" s="368"/>
      <c r="C39" s="368"/>
      <c r="D39" s="368"/>
      <c r="E39" s="368"/>
      <c r="F39" s="368"/>
      <c r="G39" s="368"/>
      <c r="H39" s="368"/>
      <c r="I39" s="392" t="s">
        <v>172</v>
      </c>
    </row>
    <row r="40" spans="1:16">
      <c r="A40" s="266" t="s">
        <v>4</v>
      </c>
      <c r="B40" s="374" t="s">
        <v>410</v>
      </c>
      <c r="C40" s="375"/>
      <c r="D40" s="375"/>
      <c r="E40" s="375"/>
      <c r="F40" s="375"/>
      <c r="G40" s="375"/>
      <c r="H40" s="376"/>
      <c r="I40" s="270"/>
    </row>
    <row r="41" spans="1:16">
      <c r="A41" s="266" t="s">
        <v>6</v>
      </c>
      <c r="B41" s="374" t="s">
        <v>174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7</v>
      </c>
      <c r="B42" s="374" t="s">
        <v>47</v>
      </c>
      <c r="C42" s="375"/>
      <c r="D42" s="375"/>
      <c r="E42" s="375"/>
      <c r="F42" s="375"/>
      <c r="G42" s="375"/>
      <c r="H42" s="376"/>
      <c r="I42" s="267"/>
    </row>
    <row r="43" spans="1:16">
      <c r="A43" s="266" t="s">
        <v>8</v>
      </c>
      <c r="B43" s="374" t="s">
        <v>426</v>
      </c>
      <c r="C43" s="375"/>
      <c r="D43" s="375"/>
      <c r="E43" s="375"/>
      <c r="F43" s="375"/>
      <c r="G43" s="375"/>
      <c r="H43" s="376"/>
      <c r="I43" s="270"/>
    </row>
    <row r="44" spans="1:16">
      <c r="A44" s="266" t="s">
        <v>175</v>
      </c>
      <c r="B44" s="374" t="s">
        <v>408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176</v>
      </c>
      <c r="B45" s="374" t="s">
        <v>173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177</v>
      </c>
      <c r="B46" s="374" t="s">
        <v>50</v>
      </c>
      <c r="C46" s="375"/>
      <c r="D46" s="375"/>
      <c r="E46" s="375"/>
      <c r="F46" s="375"/>
      <c r="G46" s="375"/>
      <c r="H46" s="376"/>
      <c r="I46" s="270"/>
      <c r="P46" s="274"/>
    </row>
    <row r="47" spans="1:16">
      <c r="A47" s="266" t="s">
        <v>331</v>
      </c>
      <c r="B47" s="374" t="s">
        <v>49</v>
      </c>
      <c r="C47" s="375"/>
      <c r="D47" s="375"/>
      <c r="E47" s="375"/>
      <c r="F47" s="375"/>
      <c r="G47" s="375"/>
      <c r="H47" s="376"/>
      <c r="I47" s="270"/>
    </row>
    <row r="48" spans="1:16">
      <c r="A48" s="266" t="s">
        <v>425</v>
      </c>
      <c r="B48" s="374" t="s">
        <v>48</v>
      </c>
      <c r="C48" s="375"/>
      <c r="D48" s="375"/>
      <c r="E48" s="375"/>
      <c r="F48" s="375"/>
      <c r="G48" s="375"/>
      <c r="H48" s="376"/>
      <c r="I48" s="270"/>
    </row>
    <row r="49" spans="1:16">
      <c r="A49" s="362" t="s">
        <v>51</v>
      </c>
      <c r="B49" s="363"/>
      <c r="C49" s="363"/>
      <c r="D49" s="363"/>
      <c r="E49" s="363"/>
      <c r="F49" s="363"/>
      <c r="G49" s="363"/>
      <c r="H49" s="363"/>
      <c r="I49" s="271">
        <f>SUM(I40:I47)</f>
        <v>0</v>
      </c>
    </row>
    <row r="50" spans="1:16">
      <c r="A50" s="382" t="s">
        <v>52</v>
      </c>
      <c r="B50" s="383"/>
      <c r="C50" s="383"/>
      <c r="D50" s="383"/>
      <c r="E50" s="383"/>
      <c r="F50" s="383"/>
      <c r="G50" s="383"/>
      <c r="H50" s="384"/>
      <c r="I50" s="269">
        <f>I49+I38</f>
        <v>0</v>
      </c>
      <c r="N50" s="174"/>
      <c r="P50" s="274"/>
    </row>
    <row r="51" spans="1:16">
      <c r="A51" s="382" t="s">
        <v>179</v>
      </c>
      <c r="B51" s="383"/>
      <c r="C51" s="383"/>
      <c r="D51" s="383"/>
      <c r="E51" s="383"/>
      <c r="F51" s="383"/>
      <c r="G51" s="383"/>
      <c r="H51" s="383"/>
      <c r="I51" s="385"/>
      <c r="L51" s="174"/>
    </row>
    <row r="52" spans="1:16">
      <c r="A52" s="266">
        <v>1</v>
      </c>
      <c r="B52" s="366" t="s">
        <v>407</v>
      </c>
      <c r="C52" s="366"/>
      <c r="D52" s="366"/>
      <c r="E52" s="366"/>
      <c r="F52" s="366"/>
      <c r="G52" s="366"/>
      <c r="H52" s="386"/>
      <c r="I52" s="396">
        <f>ROUND(I50*H52,2)</f>
        <v>0</v>
      </c>
    </row>
    <row r="53" spans="1:16">
      <c r="A53" s="364" t="s">
        <v>54</v>
      </c>
      <c r="B53" s="365"/>
      <c r="C53" s="365"/>
      <c r="D53" s="365"/>
      <c r="E53" s="365"/>
      <c r="F53" s="365"/>
      <c r="G53" s="365"/>
      <c r="H53" s="387"/>
      <c r="I53" s="397"/>
    </row>
    <row r="54" spans="1:16">
      <c r="A54" s="382" t="s">
        <v>55</v>
      </c>
      <c r="B54" s="383"/>
      <c r="C54" s="383"/>
      <c r="D54" s="383"/>
      <c r="E54" s="383"/>
      <c r="F54" s="383"/>
      <c r="G54" s="383"/>
      <c r="H54" s="384"/>
      <c r="I54" s="269">
        <f>I50+I52</f>
        <v>0</v>
      </c>
      <c r="K54" s="174"/>
    </row>
    <row r="55" spans="1:16">
      <c r="A55" s="382" t="s">
        <v>56</v>
      </c>
      <c r="B55" s="383"/>
      <c r="C55" s="383"/>
      <c r="D55" s="383"/>
      <c r="E55" s="383"/>
      <c r="F55" s="383"/>
      <c r="G55" s="383"/>
      <c r="H55" s="383"/>
      <c r="I55" s="385"/>
    </row>
    <row r="56" spans="1:16">
      <c r="A56" s="266">
        <v>1</v>
      </c>
      <c r="B56" s="374" t="s">
        <v>411</v>
      </c>
      <c r="C56" s="375"/>
      <c r="D56" s="375"/>
      <c r="E56" s="375"/>
      <c r="F56" s="375"/>
      <c r="G56" s="376"/>
      <c r="H56" s="1"/>
      <c r="I56" s="401">
        <f>I61-I54</f>
        <v>0</v>
      </c>
      <c r="K56" s="174"/>
      <c r="L56" s="174"/>
    </row>
    <row r="57" spans="1:16">
      <c r="A57" s="266">
        <v>2</v>
      </c>
      <c r="B57" s="374" t="s">
        <v>413</v>
      </c>
      <c r="C57" s="375"/>
      <c r="D57" s="375"/>
      <c r="E57" s="375"/>
      <c r="F57" s="375"/>
      <c r="G57" s="376"/>
      <c r="H57" s="1"/>
      <c r="I57" s="402"/>
      <c r="L57" s="174"/>
      <c r="N57" s="174"/>
    </row>
    <row r="58" spans="1:16">
      <c r="A58" s="266">
        <v>3</v>
      </c>
      <c r="B58" s="374" t="s">
        <v>412</v>
      </c>
      <c r="C58" s="375"/>
      <c r="D58" s="375"/>
      <c r="E58" s="375"/>
      <c r="F58" s="375"/>
      <c r="G58" s="376"/>
      <c r="H58" s="1"/>
      <c r="I58" s="402"/>
      <c r="L58" s="174"/>
      <c r="M58" s="174"/>
    </row>
    <row r="59" spans="1:16">
      <c r="A59" s="266">
        <v>4</v>
      </c>
      <c r="B59" s="374" t="s">
        <v>415</v>
      </c>
      <c r="C59" s="375"/>
      <c r="D59" s="375"/>
      <c r="E59" s="375"/>
      <c r="F59" s="375"/>
      <c r="G59" s="376"/>
      <c r="H59" s="1"/>
      <c r="I59" s="402"/>
      <c r="K59" s="174"/>
      <c r="L59" s="174"/>
    </row>
    <row r="60" spans="1:16">
      <c r="A60" s="364" t="s">
        <v>414</v>
      </c>
      <c r="B60" s="365"/>
      <c r="C60" s="365"/>
      <c r="D60" s="365"/>
      <c r="E60" s="365"/>
      <c r="F60" s="365"/>
      <c r="G60" s="365"/>
      <c r="H60" s="2">
        <f>SUM(H56:H59)</f>
        <v>0</v>
      </c>
      <c r="I60" s="403"/>
      <c r="K60" s="174"/>
      <c r="L60" s="76"/>
    </row>
    <row r="61" spans="1:16" ht="15.75" thickBot="1">
      <c r="A61" s="359" t="s">
        <v>57</v>
      </c>
      <c r="B61" s="360"/>
      <c r="C61" s="360"/>
      <c r="D61" s="360"/>
      <c r="E61" s="360"/>
      <c r="F61" s="360"/>
      <c r="G61" s="360"/>
      <c r="H61" s="361"/>
      <c r="I61" s="273">
        <f>ROUND(I54/(100%-H60),2)</f>
        <v>0</v>
      </c>
    </row>
    <row r="62" spans="1:16" ht="29.25" customHeight="1"/>
    <row r="63" spans="1:16" ht="29.25" customHeight="1"/>
    <row r="64" spans="1:16">
      <c r="I64" s="174"/>
    </row>
    <row r="65" spans="8:9">
      <c r="H65" s="233"/>
      <c r="I65" s="174"/>
    </row>
  </sheetData>
  <mergeCells count="66">
    <mergeCell ref="A61:H61"/>
    <mergeCell ref="A54:H54"/>
    <mergeCell ref="A55:I55"/>
    <mergeCell ref="B56:G56"/>
    <mergeCell ref="I56:I60"/>
    <mergeCell ref="B57:G57"/>
    <mergeCell ref="B58:G58"/>
    <mergeCell ref="B59:G59"/>
    <mergeCell ref="A60:G60"/>
    <mergeCell ref="A49:H49"/>
    <mergeCell ref="A50:H50"/>
    <mergeCell ref="A51:I51"/>
    <mergeCell ref="B52:G52"/>
    <mergeCell ref="H52:H53"/>
    <mergeCell ref="I52:I53"/>
    <mergeCell ref="A53:G53"/>
    <mergeCell ref="B48:H48"/>
    <mergeCell ref="A37:H37"/>
    <mergeCell ref="A38:H38"/>
    <mergeCell ref="A39:I39"/>
    <mergeCell ref="B40:H40"/>
    <mergeCell ref="B41:H41"/>
    <mergeCell ref="B42:H42"/>
    <mergeCell ref="B43:H43"/>
    <mergeCell ref="B44:H44"/>
    <mergeCell ref="B45:H45"/>
    <mergeCell ref="B46:H46"/>
    <mergeCell ref="B47:H47"/>
    <mergeCell ref="B31:G31"/>
    <mergeCell ref="B32:G32"/>
    <mergeCell ref="A33:G33"/>
    <mergeCell ref="A34:I34"/>
    <mergeCell ref="B35:G35"/>
    <mergeCell ref="H35:H36"/>
    <mergeCell ref="I35:I36"/>
    <mergeCell ref="A36:G36"/>
    <mergeCell ref="B30:G30"/>
    <mergeCell ref="A19:G19"/>
    <mergeCell ref="A20:I20"/>
    <mergeCell ref="B21:G21"/>
    <mergeCell ref="B22:G22"/>
    <mergeCell ref="B23:G23"/>
    <mergeCell ref="B24:G24"/>
    <mergeCell ref="B25:G25"/>
    <mergeCell ref="B26:G26"/>
    <mergeCell ref="B27:G27"/>
    <mergeCell ref="A28:G28"/>
    <mergeCell ref="A29:I29"/>
    <mergeCell ref="B18:G18"/>
    <mergeCell ref="B7:G7"/>
    <mergeCell ref="A8:H8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6:G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79"/>
  <sheetViews>
    <sheetView topLeftCell="A86" workbookViewId="0">
      <selection activeCell="A110" sqref="A110"/>
    </sheetView>
  </sheetViews>
  <sheetFormatPr defaultRowHeight="15"/>
  <cols>
    <col min="1" max="1" width="20.28515625" style="190" customWidth="1"/>
    <col min="2" max="2" width="5.5703125" style="190" customWidth="1"/>
    <col min="3" max="3" width="1.85546875" style="190" customWidth="1"/>
    <col min="4" max="4" width="1.7109375" style="190" customWidth="1"/>
    <col min="5" max="5" width="8.140625" style="190" customWidth="1"/>
    <col min="6" max="6" width="13.42578125" style="190" customWidth="1"/>
    <col min="7" max="7" width="8.5703125" style="190" customWidth="1"/>
    <col min="8" max="8" width="11" style="190" customWidth="1"/>
    <col min="9" max="9" width="9.140625" style="190" customWidth="1"/>
    <col min="10" max="10" width="8.140625" style="190" customWidth="1"/>
    <col min="11" max="11" width="11" style="190" customWidth="1"/>
  </cols>
  <sheetData>
    <row r="1" spans="1:11" ht="15.75" thickTop="1">
      <c r="A1" s="176" t="s">
        <v>332</v>
      </c>
      <c r="B1" s="177"/>
      <c r="C1" s="177"/>
      <c r="D1" s="178"/>
      <c r="E1" s="178"/>
      <c r="F1" s="177"/>
      <c r="G1" s="177"/>
      <c r="H1" s="177"/>
      <c r="I1" s="177"/>
      <c r="J1" s="177"/>
      <c r="K1" s="179"/>
    </row>
    <row r="2" spans="1:11" ht="46.15" customHeight="1">
      <c r="A2" s="406" t="s">
        <v>333</v>
      </c>
      <c r="B2" s="407"/>
      <c r="C2" s="407"/>
      <c r="D2" s="407"/>
      <c r="E2" s="407"/>
      <c r="F2" s="407"/>
      <c r="G2" s="407"/>
      <c r="H2" s="407"/>
      <c r="I2" s="407"/>
      <c r="J2" s="407"/>
      <c r="K2" s="408"/>
    </row>
    <row r="3" spans="1:11" ht="15.75" thickBot="1">
      <c r="A3" s="180" t="s">
        <v>334</v>
      </c>
      <c r="B3" s="181"/>
      <c r="C3" s="181"/>
      <c r="D3" s="182"/>
      <c r="E3" s="182"/>
      <c r="F3" s="181"/>
      <c r="G3" s="181"/>
      <c r="H3" s="181"/>
      <c r="I3" s="181"/>
      <c r="J3" s="181"/>
      <c r="K3" s="183"/>
    </row>
    <row r="4" spans="1:11" ht="16.5" thickTop="1" thickBot="1">
      <c r="A4" s="409" t="s">
        <v>335</v>
      </c>
      <c r="B4" s="410"/>
      <c r="C4" s="410"/>
      <c r="D4" s="410"/>
      <c r="E4" s="410"/>
      <c r="F4" s="410"/>
      <c r="G4" s="410"/>
      <c r="H4" s="410"/>
      <c r="I4" s="410"/>
      <c r="J4" s="410"/>
      <c r="K4" s="411"/>
    </row>
    <row r="5" spans="1:11" ht="16.5" thickTop="1" thickBot="1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</row>
    <row r="6" spans="1:11" ht="37.15" customHeight="1" thickTop="1" thickBot="1">
      <c r="A6" s="185" t="s">
        <v>336</v>
      </c>
      <c r="B6" s="404" t="s">
        <v>337</v>
      </c>
      <c r="C6" s="404"/>
      <c r="D6" s="404"/>
      <c r="E6" s="404"/>
      <c r="F6" s="404"/>
      <c r="G6" s="404"/>
      <c r="H6" s="404"/>
      <c r="I6" s="404"/>
      <c r="J6" s="404"/>
      <c r="K6" s="405"/>
    </row>
    <row r="7" spans="1:11" ht="15.75" thickTop="1">
      <c r="A7" s="186" t="s">
        <v>338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>
      <c r="A8" s="189" t="s">
        <v>339</v>
      </c>
      <c r="C8" s="190" t="s">
        <v>340</v>
      </c>
      <c r="D8" s="190" t="s">
        <v>341</v>
      </c>
      <c r="F8" s="191">
        <f>156000+11000</f>
        <v>167000</v>
      </c>
      <c r="G8" s="191"/>
      <c r="H8" s="192" t="s">
        <v>342</v>
      </c>
      <c r="K8" s="193">
        <v>0.26</v>
      </c>
    </row>
    <row r="9" spans="1:11">
      <c r="A9" s="189" t="s">
        <v>343</v>
      </c>
      <c r="C9" s="190" t="s">
        <v>340</v>
      </c>
      <c r="D9" s="190" t="s">
        <v>341</v>
      </c>
      <c r="F9" s="191">
        <f>F8*0.4</f>
        <v>66800</v>
      </c>
      <c r="G9" s="191"/>
      <c r="H9" s="192" t="s">
        <v>344</v>
      </c>
      <c r="K9" s="193"/>
    </row>
    <row r="10" spans="1:11">
      <c r="A10" s="189" t="s">
        <v>345</v>
      </c>
      <c r="C10" s="190" t="s">
        <v>340</v>
      </c>
      <c r="F10" s="191">
        <v>10000</v>
      </c>
      <c r="G10" s="191"/>
      <c r="H10" s="192" t="s">
        <v>346</v>
      </c>
      <c r="K10" s="194" t="s">
        <v>347</v>
      </c>
    </row>
    <row r="11" spans="1:11">
      <c r="A11" s="189" t="s">
        <v>348</v>
      </c>
      <c r="C11" s="190" t="s">
        <v>340</v>
      </c>
      <c r="F11" s="191">
        <v>2000</v>
      </c>
      <c r="G11" s="191"/>
      <c r="H11" s="192" t="s">
        <v>349</v>
      </c>
      <c r="K11" s="193">
        <v>7.11E-3</v>
      </c>
    </row>
    <row r="12" spans="1:11">
      <c r="A12" s="195"/>
      <c r="B12" s="196"/>
      <c r="C12" s="196"/>
      <c r="D12" s="196"/>
      <c r="E12" s="196"/>
      <c r="F12" s="196"/>
      <c r="G12" s="196"/>
      <c r="H12" s="197" t="s">
        <v>350</v>
      </c>
      <c r="I12" s="196"/>
      <c r="J12" s="196"/>
      <c r="K12" s="198">
        <v>5</v>
      </c>
    </row>
    <row r="13" spans="1:11">
      <c r="A13" s="199" t="s">
        <v>351</v>
      </c>
      <c r="J13" s="200"/>
      <c r="K13" s="201"/>
    </row>
    <row r="14" spans="1:11">
      <c r="A14" s="202"/>
      <c r="B14" s="192"/>
      <c r="C14" s="192"/>
      <c r="D14" s="192"/>
      <c r="E14" s="192"/>
      <c r="F14" s="192"/>
      <c r="J14" s="202"/>
      <c r="K14" s="203"/>
    </row>
    <row r="15" spans="1:11">
      <c r="A15" s="204" t="s">
        <v>352</v>
      </c>
      <c r="J15" s="202" t="s">
        <v>353</v>
      </c>
      <c r="K15" s="203">
        <f>(F8-F9)/F10*((K12+1)/(2*K12))*K8+(F9/K12)/F11*((K12+1)/(2*K12))*K8</f>
        <v>2.6052</v>
      </c>
    </row>
    <row r="16" spans="1:11">
      <c r="A16" s="189" t="s">
        <v>354</v>
      </c>
      <c r="B16" s="192"/>
      <c r="C16" s="192"/>
      <c r="D16" s="192"/>
      <c r="E16" s="192"/>
      <c r="F16" s="192"/>
      <c r="J16" s="202"/>
      <c r="K16" s="203"/>
    </row>
    <row r="17" spans="1:11">
      <c r="A17" s="202"/>
      <c r="J17" s="202"/>
      <c r="K17" s="203"/>
    </row>
    <row r="18" spans="1:11">
      <c r="A18" s="204" t="s">
        <v>355</v>
      </c>
      <c r="J18" s="202" t="s">
        <v>353</v>
      </c>
      <c r="K18" s="203">
        <f>(F8-F9)/F10</f>
        <v>10.02</v>
      </c>
    </row>
    <row r="19" spans="1:11">
      <c r="A19" s="189" t="s">
        <v>356</v>
      </c>
      <c r="B19" s="192"/>
      <c r="C19" s="192"/>
      <c r="D19" s="192"/>
      <c r="E19" s="192"/>
      <c r="F19" s="192"/>
      <c r="G19" s="205" t="s">
        <v>353</v>
      </c>
      <c r="J19" s="202"/>
      <c r="K19" s="203"/>
    </row>
    <row r="20" spans="1:11">
      <c r="A20" s="202"/>
      <c r="J20" s="202"/>
      <c r="K20" s="203"/>
    </row>
    <row r="21" spans="1:11">
      <c r="A21" s="204" t="s">
        <v>357</v>
      </c>
      <c r="J21" s="202" t="s">
        <v>353</v>
      </c>
      <c r="K21" s="203">
        <f>F8/F11*K11</f>
        <v>0.59368500000000002</v>
      </c>
    </row>
    <row r="22" spans="1:11">
      <c r="A22" s="202"/>
      <c r="B22" s="192"/>
      <c r="C22" s="192"/>
      <c r="D22" s="192"/>
      <c r="E22" s="192"/>
      <c r="F22" s="192"/>
      <c r="J22" s="202"/>
      <c r="K22" s="203"/>
    </row>
    <row r="23" spans="1:11">
      <c r="A23" s="202"/>
      <c r="J23" s="202"/>
      <c r="K23" s="203"/>
    </row>
    <row r="24" spans="1:11">
      <c r="A24" s="204" t="s">
        <v>358</v>
      </c>
      <c r="J24" s="202" t="s">
        <v>353</v>
      </c>
      <c r="K24" s="206">
        <v>15.34</v>
      </c>
    </row>
    <row r="25" spans="1:11">
      <c r="A25" s="202"/>
      <c r="J25" s="207"/>
      <c r="K25" s="208"/>
    </row>
    <row r="26" spans="1:11">
      <c r="A26" s="209" t="s">
        <v>359</v>
      </c>
      <c r="B26" s="210"/>
      <c r="C26" s="210"/>
      <c r="D26" s="210"/>
      <c r="E26" s="210"/>
      <c r="F26" s="210"/>
      <c r="G26" s="210"/>
      <c r="H26" s="210"/>
      <c r="I26" s="210"/>
      <c r="J26" s="211"/>
      <c r="K26" s="212">
        <f>SUM(K15:K25)</f>
        <v>28.558885</v>
      </c>
    </row>
    <row r="27" spans="1:11">
      <c r="A27" s="202"/>
      <c r="J27" s="207"/>
      <c r="K27" s="208"/>
    </row>
    <row r="28" spans="1:11">
      <c r="A28" s="199" t="s">
        <v>360</v>
      </c>
      <c r="J28" s="202"/>
      <c r="K28" s="203"/>
    </row>
    <row r="29" spans="1:11">
      <c r="A29" s="202"/>
      <c r="J29" s="202"/>
      <c r="K29" s="203"/>
    </row>
    <row r="30" spans="1:11">
      <c r="A30" s="204" t="s">
        <v>361</v>
      </c>
      <c r="J30" s="202" t="s">
        <v>353</v>
      </c>
      <c r="K30" s="203">
        <f>(F8-F9)/F10*0.6</f>
        <v>6.0119999999999996</v>
      </c>
    </row>
    <row r="31" spans="1:11">
      <c r="A31" s="202" t="s">
        <v>353</v>
      </c>
      <c r="B31" s="192" t="s">
        <v>362</v>
      </c>
      <c r="J31" s="202"/>
      <c r="K31" s="203"/>
    </row>
    <row r="32" spans="1:11">
      <c r="A32" s="204" t="s">
        <v>363</v>
      </c>
      <c r="J32" s="202" t="s">
        <v>353</v>
      </c>
      <c r="K32" s="203">
        <f>(F8-F9)/F10*40%</f>
        <v>4.008</v>
      </c>
    </row>
    <row r="33" spans="1:11">
      <c r="A33" s="202"/>
      <c r="B33" s="190" t="s">
        <v>364</v>
      </c>
      <c r="E33" s="190" t="s">
        <v>365</v>
      </c>
      <c r="J33" s="202"/>
      <c r="K33" s="203"/>
    </row>
    <row r="34" spans="1:11">
      <c r="A34" s="204" t="s">
        <v>366</v>
      </c>
      <c r="B34" s="190">
        <v>10</v>
      </c>
      <c r="C34" s="190" t="s">
        <v>367</v>
      </c>
      <c r="D34" s="190" t="s">
        <v>368</v>
      </c>
      <c r="E34" s="213">
        <v>2.15</v>
      </c>
      <c r="F34" s="214" t="s">
        <v>369</v>
      </c>
      <c r="G34" s="215"/>
      <c r="J34" s="202" t="s">
        <v>353</v>
      </c>
      <c r="K34" s="203">
        <f>B34*E34</f>
        <v>21.5</v>
      </c>
    </row>
    <row r="35" spans="1:11">
      <c r="A35" s="204" t="s">
        <v>370</v>
      </c>
      <c r="E35" s="214"/>
      <c r="F35" s="216"/>
      <c r="G35" s="217"/>
      <c r="H35" s="192"/>
      <c r="I35" s="218"/>
      <c r="J35" s="189" t="s">
        <v>353</v>
      </c>
      <c r="K35" s="203">
        <v>7.95</v>
      </c>
    </row>
    <row r="36" spans="1:11">
      <c r="A36" s="219" t="s">
        <v>371</v>
      </c>
      <c r="B36" s="220"/>
      <c r="C36" s="220"/>
      <c r="D36" s="220"/>
      <c r="E36" s="220"/>
      <c r="F36" s="220"/>
      <c r="G36" s="220"/>
      <c r="H36" s="220"/>
      <c r="I36" s="220"/>
      <c r="J36" s="221" t="s">
        <v>353</v>
      </c>
      <c r="K36" s="222">
        <f>SUM(K30:K35)</f>
        <v>39.47</v>
      </c>
    </row>
    <row r="37" spans="1:11">
      <c r="A37" s="223" t="s">
        <v>372</v>
      </c>
      <c r="B37" s="196"/>
      <c r="C37" s="196"/>
      <c r="D37" s="196"/>
      <c r="E37" s="196"/>
      <c r="F37" s="196"/>
      <c r="G37" s="196"/>
      <c r="H37" s="196"/>
      <c r="I37" s="196"/>
      <c r="J37" s="195" t="s">
        <v>353</v>
      </c>
      <c r="K37" s="224">
        <f>K26+K36</f>
        <v>68.028885000000002</v>
      </c>
    </row>
    <row r="38" spans="1:11">
      <c r="A38" s="223" t="s">
        <v>373</v>
      </c>
      <c r="B38" s="196"/>
      <c r="C38" s="196"/>
      <c r="D38" s="196"/>
      <c r="E38" s="196"/>
      <c r="F38" s="196"/>
      <c r="G38" s="196"/>
      <c r="H38" s="225"/>
      <c r="I38" s="197"/>
      <c r="J38" s="195" t="s">
        <v>353</v>
      </c>
      <c r="K38" s="226">
        <f>K37*H38</f>
        <v>0</v>
      </c>
    </row>
    <row r="39" spans="1:11">
      <c r="A39" s="219" t="s">
        <v>374</v>
      </c>
      <c r="B39" s="220"/>
      <c r="C39" s="220"/>
      <c r="D39" s="220"/>
      <c r="E39" s="220"/>
      <c r="F39" s="220"/>
      <c r="G39" s="220"/>
      <c r="H39" s="220"/>
      <c r="I39" s="220"/>
      <c r="J39" s="221" t="s">
        <v>353</v>
      </c>
      <c r="K39" s="227">
        <f>K26+K37</f>
        <v>96.587770000000006</v>
      </c>
    </row>
    <row r="40" spans="1:11" ht="15.75" thickBot="1"/>
    <row r="41" spans="1:11" ht="42" customHeight="1" thickTop="1" thickBot="1">
      <c r="A41" s="185" t="s">
        <v>336</v>
      </c>
      <c r="B41" s="404" t="s">
        <v>375</v>
      </c>
      <c r="C41" s="404"/>
      <c r="D41" s="404"/>
      <c r="E41" s="404"/>
      <c r="F41" s="404"/>
      <c r="G41" s="404"/>
      <c r="H41" s="404"/>
      <c r="I41" s="404"/>
      <c r="J41" s="404"/>
      <c r="K41" s="405"/>
    </row>
    <row r="42" spans="1:11" ht="15.75" thickTop="1">
      <c r="A42" s="186" t="s">
        <v>338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8"/>
    </row>
    <row r="43" spans="1:11">
      <c r="A43" s="189" t="s">
        <v>339</v>
      </c>
      <c r="C43" s="190" t="s">
        <v>340</v>
      </c>
      <c r="D43" s="190" t="s">
        <v>341</v>
      </c>
      <c r="F43" s="191">
        <v>210000</v>
      </c>
      <c r="G43" s="191"/>
      <c r="H43" s="192" t="s">
        <v>342</v>
      </c>
      <c r="K43" s="193">
        <v>0.26</v>
      </c>
    </row>
    <row r="44" spans="1:11">
      <c r="A44" s="189" t="s">
        <v>343</v>
      </c>
      <c r="C44" s="190" t="s">
        <v>340</v>
      </c>
      <c r="D44" s="190" t="s">
        <v>341</v>
      </c>
      <c r="F44" s="191">
        <v>80000</v>
      </c>
      <c r="G44" s="191"/>
      <c r="H44" s="192" t="s">
        <v>344</v>
      </c>
      <c r="K44" s="193"/>
    </row>
    <row r="45" spans="1:11">
      <c r="A45" s="189" t="s">
        <v>345</v>
      </c>
      <c r="C45" s="190" t="s">
        <v>340</v>
      </c>
      <c r="F45" s="191">
        <v>10000</v>
      </c>
      <c r="G45" s="191"/>
      <c r="H45" s="192" t="s">
        <v>346</v>
      </c>
      <c r="K45" s="194" t="s">
        <v>347</v>
      </c>
    </row>
    <row r="46" spans="1:11">
      <c r="A46" s="189" t="s">
        <v>348</v>
      </c>
      <c r="C46" s="190" t="s">
        <v>340</v>
      </c>
      <c r="F46" s="191">
        <v>2000</v>
      </c>
      <c r="G46" s="191"/>
      <c r="H46" s="192" t="s">
        <v>349</v>
      </c>
      <c r="K46" s="193">
        <v>7.11E-3</v>
      </c>
    </row>
    <row r="47" spans="1:11">
      <c r="A47" s="195"/>
      <c r="B47" s="196"/>
      <c r="C47" s="196"/>
      <c r="D47" s="196"/>
      <c r="E47" s="196"/>
      <c r="F47" s="196"/>
      <c r="G47" s="196"/>
      <c r="H47" s="197" t="s">
        <v>350</v>
      </c>
      <c r="I47" s="196"/>
      <c r="J47" s="196"/>
      <c r="K47" s="198">
        <v>5</v>
      </c>
    </row>
    <row r="48" spans="1:11">
      <c r="A48" s="199" t="s">
        <v>351</v>
      </c>
      <c r="J48" s="200"/>
      <c r="K48" s="201"/>
    </row>
    <row r="49" spans="1:11">
      <c r="A49" s="202"/>
      <c r="B49" s="192"/>
      <c r="C49" s="192"/>
      <c r="D49" s="192"/>
      <c r="E49" s="192"/>
      <c r="F49" s="192"/>
      <c r="J49" s="202"/>
      <c r="K49" s="203"/>
    </row>
    <row r="50" spans="1:11">
      <c r="A50" s="204" t="s">
        <v>352</v>
      </c>
      <c r="J50" s="202" t="s">
        <v>353</v>
      </c>
      <c r="K50" s="203">
        <f>(F43-F44)/F45*((K47+1)/(2*K47))*K43+(F44/K47)/F46*((K47+1)/(2*K47))*K43</f>
        <v>3.2759999999999998</v>
      </c>
    </row>
    <row r="51" spans="1:11">
      <c r="A51" s="189" t="s">
        <v>354</v>
      </c>
      <c r="B51" s="192"/>
      <c r="C51" s="192"/>
      <c r="D51" s="192"/>
      <c r="E51" s="192"/>
      <c r="F51" s="192"/>
      <c r="J51" s="202"/>
      <c r="K51" s="203"/>
    </row>
    <row r="52" spans="1:11">
      <c r="A52" s="202"/>
      <c r="J52" s="202"/>
      <c r="K52" s="203"/>
    </row>
    <row r="53" spans="1:11">
      <c r="A53" s="204" t="s">
        <v>355</v>
      </c>
      <c r="J53" s="202" t="s">
        <v>353</v>
      </c>
      <c r="K53" s="203">
        <f>(F43-F44)/F45</f>
        <v>13</v>
      </c>
    </row>
    <row r="54" spans="1:11">
      <c r="A54" s="189" t="s">
        <v>356</v>
      </c>
      <c r="B54" s="192"/>
      <c r="C54" s="192"/>
      <c r="D54" s="192"/>
      <c r="E54" s="192"/>
      <c r="F54" s="192"/>
      <c r="G54" s="205" t="s">
        <v>353</v>
      </c>
      <c r="J54" s="202"/>
      <c r="K54" s="203"/>
    </row>
    <row r="55" spans="1:11">
      <c r="A55" s="202"/>
      <c r="J55" s="202"/>
      <c r="K55" s="203"/>
    </row>
    <row r="56" spans="1:11">
      <c r="A56" s="204" t="s">
        <v>357</v>
      </c>
      <c r="J56" s="202" t="s">
        <v>353</v>
      </c>
      <c r="K56" s="203">
        <f>F43/F46*K46</f>
        <v>0.74655000000000005</v>
      </c>
    </row>
    <row r="57" spans="1:11">
      <c r="A57" s="202"/>
      <c r="B57" s="192"/>
      <c r="C57" s="192"/>
      <c r="D57" s="192"/>
      <c r="E57" s="192"/>
      <c r="F57" s="192"/>
      <c r="J57" s="202"/>
      <c r="K57" s="203"/>
    </row>
    <row r="58" spans="1:11">
      <c r="A58" s="202"/>
      <c r="J58" s="202"/>
      <c r="K58" s="203"/>
    </row>
    <row r="59" spans="1:11">
      <c r="A59" s="204" t="s">
        <v>376</v>
      </c>
      <c r="J59" s="202" t="s">
        <v>353</v>
      </c>
      <c r="K59" s="206">
        <v>16.904</v>
      </c>
    </row>
    <row r="60" spans="1:11">
      <c r="A60" s="202"/>
      <c r="J60" s="207"/>
      <c r="K60" s="208"/>
    </row>
    <row r="61" spans="1:11">
      <c r="A61" s="209" t="s">
        <v>359</v>
      </c>
      <c r="B61" s="210"/>
      <c r="C61" s="210"/>
      <c r="D61" s="210"/>
      <c r="E61" s="210"/>
      <c r="F61" s="210"/>
      <c r="G61" s="210"/>
      <c r="H61" s="210"/>
      <c r="I61" s="210"/>
      <c r="J61" s="211"/>
      <c r="K61" s="212">
        <f>SUM(K50:K60)</f>
        <v>33.926549999999999</v>
      </c>
    </row>
    <row r="62" spans="1:11">
      <c r="A62" s="202"/>
      <c r="J62" s="207"/>
      <c r="K62" s="208"/>
    </row>
    <row r="63" spans="1:11">
      <c r="A63" s="199" t="s">
        <v>360</v>
      </c>
      <c r="J63" s="202"/>
      <c r="K63" s="203"/>
    </row>
    <row r="64" spans="1:11">
      <c r="A64" s="202"/>
      <c r="J64" s="202"/>
      <c r="K64" s="203"/>
    </row>
    <row r="65" spans="1:11">
      <c r="A65" s="204" t="s">
        <v>361</v>
      </c>
      <c r="J65" s="202" t="s">
        <v>353</v>
      </c>
      <c r="K65" s="203">
        <f>(F43-F44)/F45*0.6</f>
        <v>7.8</v>
      </c>
    </row>
    <row r="66" spans="1:11">
      <c r="A66" s="202" t="s">
        <v>353</v>
      </c>
      <c r="B66" s="192" t="s">
        <v>362</v>
      </c>
      <c r="J66" s="202"/>
      <c r="K66" s="203"/>
    </row>
    <row r="67" spans="1:11">
      <c r="A67" s="204" t="s">
        <v>363</v>
      </c>
      <c r="J67" s="202" t="s">
        <v>353</v>
      </c>
      <c r="K67" s="203">
        <f>(F43-F44)/F45*40%</f>
        <v>5.2</v>
      </c>
    </row>
    <row r="68" spans="1:11">
      <c r="A68" s="202"/>
      <c r="B68" s="190" t="s">
        <v>364</v>
      </c>
      <c r="E68" s="190" t="s">
        <v>365</v>
      </c>
      <c r="J68" s="202"/>
      <c r="K68" s="203"/>
    </row>
    <row r="69" spans="1:11">
      <c r="A69" s="204" t="s">
        <v>366</v>
      </c>
      <c r="B69" s="190">
        <v>10</v>
      </c>
      <c r="C69" s="190" t="s">
        <v>367</v>
      </c>
      <c r="D69" s="190" t="s">
        <v>368</v>
      </c>
      <c r="E69" s="213">
        <v>2.15</v>
      </c>
      <c r="F69" s="214" t="s">
        <v>369</v>
      </c>
      <c r="G69" s="215"/>
      <c r="J69" s="202" t="s">
        <v>353</v>
      </c>
      <c r="K69" s="203">
        <f>B69*E69</f>
        <v>21.5</v>
      </c>
    </row>
    <row r="70" spans="1:11">
      <c r="A70" s="204" t="s">
        <v>370</v>
      </c>
      <c r="E70" s="214"/>
      <c r="F70" s="216"/>
      <c r="G70" s="217"/>
      <c r="H70" s="192"/>
      <c r="I70" s="218"/>
      <c r="J70" s="189" t="s">
        <v>353</v>
      </c>
      <c r="K70" s="203">
        <v>7.95</v>
      </c>
    </row>
    <row r="71" spans="1:11">
      <c r="A71" s="219" t="s">
        <v>371</v>
      </c>
      <c r="B71" s="220"/>
      <c r="C71" s="220"/>
      <c r="D71" s="220"/>
      <c r="E71" s="220"/>
      <c r="F71" s="220"/>
      <c r="G71" s="220"/>
      <c r="H71" s="220"/>
      <c r="I71" s="220"/>
      <c r="J71" s="221" t="s">
        <v>353</v>
      </c>
      <c r="K71" s="222">
        <f>SUM(K65:K70)</f>
        <v>42.45</v>
      </c>
    </row>
    <row r="72" spans="1:11">
      <c r="A72" s="223" t="s">
        <v>372</v>
      </c>
      <c r="B72" s="196"/>
      <c r="C72" s="196"/>
      <c r="D72" s="196"/>
      <c r="E72" s="196"/>
      <c r="F72" s="196"/>
      <c r="G72" s="196"/>
      <c r="H72" s="196"/>
      <c r="I72" s="196"/>
      <c r="J72" s="195" t="s">
        <v>353</v>
      </c>
      <c r="K72" s="224">
        <f>K61+K71</f>
        <v>76.376550000000009</v>
      </c>
    </row>
    <row r="73" spans="1:11">
      <c r="A73" s="223" t="s">
        <v>373</v>
      </c>
      <c r="B73" s="196"/>
      <c r="C73" s="196"/>
      <c r="D73" s="196"/>
      <c r="E73" s="196"/>
      <c r="F73" s="196"/>
      <c r="G73" s="196"/>
      <c r="H73" s="225"/>
      <c r="I73" s="197"/>
      <c r="J73" s="195" t="s">
        <v>353</v>
      </c>
      <c r="K73" s="226">
        <f>K72*H73</f>
        <v>0</v>
      </c>
    </row>
    <row r="74" spans="1:11">
      <c r="A74" s="219" t="s">
        <v>374</v>
      </c>
      <c r="B74" s="220"/>
      <c r="C74" s="220"/>
      <c r="D74" s="220"/>
      <c r="E74" s="220"/>
      <c r="F74" s="220"/>
      <c r="G74" s="220"/>
      <c r="H74" s="220"/>
      <c r="I74" s="220"/>
      <c r="J74" s="221" t="s">
        <v>353</v>
      </c>
      <c r="K74" s="227">
        <f>K61+K72</f>
        <v>110.3031</v>
      </c>
    </row>
    <row r="75" spans="1:11" ht="15.75" thickBot="1"/>
    <row r="76" spans="1:11" ht="31.9" customHeight="1" thickTop="1" thickBot="1">
      <c r="A76" s="185" t="s">
        <v>336</v>
      </c>
      <c r="B76" s="404" t="s">
        <v>377</v>
      </c>
      <c r="C76" s="404"/>
      <c r="D76" s="404"/>
      <c r="E76" s="404"/>
      <c r="F76" s="404"/>
      <c r="G76" s="404"/>
      <c r="H76" s="404"/>
      <c r="I76" s="404"/>
      <c r="J76" s="404"/>
      <c r="K76" s="405"/>
    </row>
    <row r="77" spans="1:11" ht="15.75" thickTop="1">
      <c r="A77" s="186" t="s">
        <v>338</v>
      </c>
      <c r="B77" s="187"/>
      <c r="C77" s="187"/>
      <c r="D77" s="187"/>
      <c r="E77" s="187"/>
      <c r="F77" s="187"/>
      <c r="G77" s="187"/>
      <c r="H77" s="187"/>
      <c r="I77" s="187"/>
      <c r="J77" s="187"/>
      <c r="K77" s="188"/>
    </row>
    <row r="78" spans="1:11">
      <c r="A78" s="189" t="s">
        <v>339</v>
      </c>
      <c r="C78" s="190" t="s">
        <v>340</v>
      </c>
      <c r="D78" s="190" t="s">
        <v>341</v>
      </c>
      <c r="F78" s="191">
        <v>11000</v>
      </c>
      <c r="G78" s="191"/>
      <c r="H78" s="192" t="s">
        <v>342</v>
      </c>
      <c r="K78" s="230">
        <v>0.26</v>
      </c>
    </row>
    <row r="79" spans="1:11">
      <c r="A79" s="189" t="s">
        <v>343</v>
      </c>
      <c r="C79" s="190" t="s">
        <v>340</v>
      </c>
      <c r="D79" s="190" t="s">
        <v>341</v>
      </c>
      <c r="F79" s="191">
        <f>F78*0.6</f>
        <v>6600</v>
      </c>
      <c r="G79" s="191"/>
      <c r="H79" s="192" t="s">
        <v>344</v>
      </c>
      <c r="K79" s="230"/>
    </row>
    <row r="80" spans="1:11">
      <c r="A80" s="189" t="s">
        <v>345</v>
      </c>
      <c r="C80" s="190" t="s">
        <v>340</v>
      </c>
      <c r="F80" s="229">
        <v>10000</v>
      </c>
      <c r="G80" s="191"/>
      <c r="H80" s="192" t="s">
        <v>346</v>
      </c>
      <c r="K80" s="231" t="s">
        <v>347</v>
      </c>
    </row>
    <row r="81" spans="1:11">
      <c r="A81" s="189" t="s">
        <v>348</v>
      </c>
      <c r="C81" s="190" t="s">
        <v>340</v>
      </c>
      <c r="F81" s="229">
        <v>2000</v>
      </c>
      <c r="G81" s="191"/>
      <c r="H81" s="192" t="s">
        <v>349</v>
      </c>
      <c r="K81" s="230">
        <v>7.11E-3</v>
      </c>
    </row>
    <row r="82" spans="1:11">
      <c r="A82" s="195"/>
      <c r="B82" s="196"/>
      <c r="C82" s="196"/>
      <c r="D82" s="196"/>
      <c r="E82" s="196"/>
      <c r="F82" s="196"/>
      <c r="G82" s="196"/>
      <c r="H82" s="197" t="s">
        <v>350</v>
      </c>
      <c r="I82" s="196"/>
      <c r="J82" s="196"/>
      <c r="K82" s="232">
        <v>5</v>
      </c>
    </row>
    <row r="83" spans="1:11">
      <c r="A83" s="199" t="s">
        <v>351</v>
      </c>
      <c r="J83" s="200"/>
      <c r="K83" s="201"/>
    </row>
    <row r="84" spans="1:11">
      <c r="A84" s="202"/>
      <c r="B84" s="192"/>
      <c r="C84" s="192"/>
      <c r="D84" s="192"/>
      <c r="E84" s="192"/>
      <c r="F84" s="192"/>
      <c r="J84" s="202"/>
      <c r="K84" s="203"/>
    </row>
    <row r="85" spans="1:11">
      <c r="A85" s="204" t="s">
        <v>352</v>
      </c>
      <c r="J85" s="202" t="s">
        <v>353</v>
      </c>
      <c r="K85" s="203">
        <f>(F78-F79)/F80*((K82+1)/(2*K82))*K78+(F79/K82)/F81*((K82+1)/(2*K82))*K78</f>
        <v>0.17160000000000003</v>
      </c>
    </row>
    <row r="86" spans="1:11">
      <c r="A86" s="189" t="s">
        <v>354</v>
      </c>
      <c r="B86" s="192"/>
      <c r="C86" s="192"/>
      <c r="D86" s="192"/>
      <c r="E86" s="192"/>
      <c r="F86" s="192"/>
      <c r="J86" s="202"/>
      <c r="K86" s="203"/>
    </row>
    <row r="87" spans="1:11">
      <c r="A87" s="202"/>
      <c r="J87" s="202"/>
      <c r="K87" s="203"/>
    </row>
    <row r="88" spans="1:11">
      <c r="A88" s="204" t="s">
        <v>355</v>
      </c>
      <c r="J88" s="202" t="s">
        <v>353</v>
      </c>
      <c r="K88" s="203">
        <f>(F78-F79)/F80</f>
        <v>0.44</v>
      </c>
    </row>
    <row r="89" spans="1:11">
      <c r="A89" s="189" t="s">
        <v>356</v>
      </c>
      <c r="B89" s="192"/>
      <c r="C89" s="192"/>
      <c r="D89" s="192"/>
      <c r="E89" s="192"/>
      <c r="F89" s="192"/>
      <c r="G89" s="205" t="s">
        <v>353</v>
      </c>
      <c r="J89" s="202"/>
      <c r="K89" s="203"/>
    </row>
    <row r="90" spans="1:11">
      <c r="A90" s="202"/>
      <c r="J90" s="202"/>
      <c r="K90" s="203"/>
    </row>
    <row r="91" spans="1:11">
      <c r="A91" s="204" t="s">
        <v>357</v>
      </c>
      <c r="J91" s="202" t="s">
        <v>353</v>
      </c>
      <c r="K91" s="203">
        <f>F78/F81*K81</f>
        <v>3.9105000000000001E-2</v>
      </c>
    </row>
    <row r="92" spans="1:11">
      <c r="A92" s="202"/>
      <c r="B92" s="192"/>
      <c r="C92" s="192"/>
      <c r="D92" s="192"/>
      <c r="E92" s="192"/>
      <c r="F92" s="192"/>
      <c r="J92" s="202"/>
      <c r="K92" s="203"/>
    </row>
    <row r="93" spans="1:11">
      <c r="A93" s="202"/>
      <c r="J93" s="202"/>
      <c r="K93" s="203"/>
    </row>
    <row r="94" spans="1:11">
      <c r="A94" s="204" t="s">
        <v>376</v>
      </c>
      <c r="J94" s="202" t="s">
        <v>353</v>
      </c>
      <c r="K94" s="206"/>
    </row>
    <row r="95" spans="1:11">
      <c r="A95" s="202"/>
      <c r="J95" s="207"/>
      <c r="K95" s="208"/>
    </row>
    <row r="96" spans="1:11">
      <c r="A96" s="209" t="s">
        <v>359</v>
      </c>
      <c r="B96" s="210"/>
      <c r="C96" s="210"/>
      <c r="D96" s="210"/>
      <c r="E96" s="210"/>
      <c r="F96" s="210"/>
      <c r="G96" s="210"/>
      <c r="H96" s="210"/>
      <c r="I96" s="210"/>
      <c r="J96" s="211"/>
      <c r="K96" s="212">
        <f>SUM(K85:K95)</f>
        <v>0.65070500000000009</v>
      </c>
    </row>
    <row r="97" spans="1:11">
      <c r="A97" s="202"/>
      <c r="J97" s="207"/>
      <c r="K97" s="208"/>
    </row>
    <row r="98" spans="1:11">
      <c r="A98" s="199" t="s">
        <v>360</v>
      </c>
      <c r="J98" s="202"/>
      <c r="K98" s="203"/>
    </row>
    <row r="99" spans="1:11">
      <c r="A99" s="202"/>
      <c r="J99" s="202"/>
      <c r="K99" s="203"/>
    </row>
    <row r="100" spans="1:11">
      <c r="A100" s="204" t="s">
        <v>361</v>
      </c>
      <c r="J100" s="202" t="s">
        <v>353</v>
      </c>
      <c r="K100" s="203">
        <f>(F78-F79)/F80*0.6</f>
        <v>0.26400000000000001</v>
      </c>
    </row>
    <row r="101" spans="1:11">
      <c r="A101" s="202" t="s">
        <v>353</v>
      </c>
      <c r="B101" s="192" t="s">
        <v>362</v>
      </c>
      <c r="J101" s="202"/>
      <c r="K101" s="203"/>
    </row>
    <row r="102" spans="1:11">
      <c r="A102" s="204" t="s">
        <v>363</v>
      </c>
      <c r="J102" s="202" t="s">
        <v>353</v>
      </c>
      <c r="K102" s="203">
        <f>(F78-F79)/F80*40%</f>
        <v>0.17600000000000002</v>
      </c>
    </row>
    <row r="103" spans="1:11">
      <c r="A103" s="202"/>
      <c r="B103" s="190" t="s">
        <v>364</v>
      </c>
      <c r="E103" s="190" t="s">
        <v>365</v>
      </c>
      <c r="J103" s="202"/>
      <c r="K103" s="203"/>
    </row>
    <row r="104" spans="1:11">
      <c r="A104" s="204" t="s">
        <v>366</v>
      </c>
      <c r="B104" s="190">
        <v>10</v>
      </c>
      <c r="C104" s="190" t="s">
        <v>367</v>
      </c>
      <c r="D104" s="190" t="s">
        <v>368</v>
      </c>
      <c r="E104" s="213">
        <v>4.8499999999999996</v>
      </c>
      <c r="F104" s="214" t="s">
        <v>369</v>
      </c>
      <c r="G104" s="215"/>
      <c r="J104" s="202" t="s">
        <v>353</v>
      </c>
      <c r="K104" s="203">
        <f>B104*E104</f>
        <v>48.5</v>
      </c>
    </row>
    <row r="105" spans="1:11">
      <c r="A105" s="219" t="s">
        <v>371</v>
      </c>
      <c r="B105" s="220"/>
      <c r="C105" s="220"/>
      <c r="D105" s="220"/>
      <c r="E105" s="220"/>
      <c r="F105" s="220"/>
      <c r="G105" s="220"/>
      <c r="H105" s="220"/>
      <c r="I105" s="220"/>
      <c r="J105" s="221" t="s">
        <v>353</v>
      </c>
      <c r="K105" s="222">
        <f>SUM(K100:K104)</f>
        <v>48.94</v>
      </c>
    </row>
    <row r="106" spans="1:11">
      <c r="A106" s="223" t="s">
        <v>372</v>
      </c>
      <c r="B106" s="196"/>
      <c r="C106" s="196"/>
      <c r="D106" s="196"/>
      <c r="E106" s="196"/>
      <c r="F106" s="196"/>
      <c r="G106" s="196"/>
      <c r="H106" s="196"/>
      <c r="I106" s="196"/>
      <c r="J106" s="195" t="s">
        <v>353</v>
      </c>
      <c r="K106" s="224">
        <f>K96+K105</f>
        <v>49.590705</v>
      </c>
    </row>
    <row r="107" spans="1:11">
      <c r="A107" s="223" t="s">
        <v>373</v>
      </c>
      <c r="B107" s="196"/>
      <c r="C107" s="196"/>
      <c r="D107" s="196"/>
      <c r="E107" s="196"/>
      <c r="F107" s="196"/>
      <c r="G107" s="196"/>
      <c r="H107" s="225"/>
      <c r="I107" s="197"/>
      <c r="J107" s="195" t="s">
        <v>353</v>
      </c>
      <c r="K107" s="226">
        <f>K106*H107</f>
        <v>0</v>
      </c>
    </row>
    <row r="108" spans="1:11">
      <c r="A108" s="219" t="s">
        <v>374</v>
      </c>
      <c r="B108" s="220"/>
      <c r="C108" s="220"/>
      <c r="D108" s="220"/>
      <c r="E108" s="220"/>
      <c r="F108" s="220"/>
      <c r="G108" s="220"/>
      <c r="H108" s="220"/>
      <c r="I108" s="220"/>
      <c r="J108" s="221" t="s">
        <v>353</v>
      </c>
      <c r="K108" s="228">
        <f>K96+K106</f>
        <v>50.241410000000002</v>
      </c>
    </row>
    <row r="109" spans="1:11">
      <c r="A109" s="219" t="s">
        <v>380</v>
      </c>
      <c r="B109" s="220"/>
      <c r="C109" s="220"/>
      <c r="D109" s="220"/>
      <c r="E109" s="220"/>
      <c r="F109" s="220"/>
      <c r="G109" s="220"/>
      <c r="H109" s="220"/>
      <c r="I109" s="220"/>
      <c r="J109" s="221" t="s">
        <v>353</v>
      </c>
      <c r="K109" s="227">
        <f>K108*160</f>
        <v>8038.6256000000003</v>
      </c>
    </row>
    <row r="110" spans="1:11" ht="15.75" thickBot="1"/>
    <row r="111" spans="1:11" ht="43.15" customHeight="1" thickTop="1" thickBot="1">
      <c r="A111" s="185" t="s">
        <v>336</v>
      </c>
      <c r="B111" s="404" t="s">
        <v>378</v>
      </c>
      <c r="C111" s="404"/>
      <c r="D111" s="404"/>
      <c r="E111" s="404"/>
      <c r="F111" s="404"/>
      <c r="G111" s="404"/>
      <c r="H111" s="404"/>
      <c r="I111" s="404"/>
      <c r="J111" s="404"/>
      <c r="K111" s="405"/>
    </row>
    <row r="112" spans="1:11" ht="15.75" thickTop="1">
      <c r="A112" s="186" t="s">
        <v>338</v>
      </c>
      <c r="B112" s="187"/>
      <c r="C112" s="187"/>
      <c r="D112" s="187"/>
      <c r="E112" s="187"/>
      <c r="F112" s="187"/>
      <c r="G112" s="187"/>
      <c r="H112" s="187"/>
      <c r="I112" s="187"/>
      <c r="J112" s="187"/>
      <c r="K112" s="188"/>
    </row>
    <row r="113" spans="1:11">
      <c r="A113" s="189" t="s">
        <v>339</v>
      </c>
      <c r="C113" s="190" t="s">
        <v>340</v>
      </c>
      <c r="D113" s="190" t="s">
        <v>341</v>
      </c>
      <c r="F113" s="191">
        <v>210000</v>
      </c>
      <c r="G113" s="191"/>
      <c r="H113" s="192" t="s">
        <v>342</v>
      </c>
      <c r="K113" s="193">
        <v>0.26</v>
      </c>
    </row>
    <row r="114" spans="1:11">
      <c r="A114" s="189" t="s">
        <v>343</v>
      </c>
      <c r="C114" s="190" t="s">
        <v>340</v>
      </c>
      <c r="D114" s="190" t="s">
        <v>341</v>
      </c>
      <c r="F114" s="191">
        <v>80000</v>
      </c>
      <c r="G114" s="191"/>
      <c r="H114" s="192" t="s">
        <v>344</v>
      </c>
      <c r="K114" s="193"/>
    </row>
    <row r="115" spans="1:11">
      <c r="A115" s="189" t="s">
        <v>345</v>
      </c>
      <c r="C115" s="190" t="s">
        <v>340</v>
      </c>
      <c r="F115" s="191">
        <v>10000</v>
      </c>
      <c r="G115" s="191"/>
      <c r="H115" s="192" t="s">
        <v>346</v>
      </c>
      <c r="K115" s="194" t="s">
        <v>347</v>
      </c>
    </row>
    <row r="116" spans="1:11">
      <c r="A116" s="189" t="s">
        <v>348</v>
      </c>
      <c r="C116" s="190" t="s">
        <v>340</v>
      </c>
      <c r="F116" s="191">
        <v>2000</v>
      </c>
      <c r="G116" s="191"/>
      <c r="H116" s="192" t="s">
        <v>349</v>
      </c>
      <c r="K116" s="193">
        <v>7.11E-3</v>
      </c>
    </row>
    <row r="117" spans="1:11">
      <c r="A117" s="195"/>
      <c r="B117" s="196"/>
      <c r="C117" s="196"/>
      <c r="D117" s="196"/>
      <c r="E117" s="196"/>
      <c r="F117" s="196"/>
      <c r="G117" s="196"/>
      <c r="H117" s="197" t="s">
        <v>350</v>
      </c>
      <c r="I117" s="196"/>
      <c r="J117" s="196"/>
      <c r="K117" s="198">
        <v>5</v>
      </c>
    </row>
    <row r="118" spans="1:11">
      <c r="A118" s="199" t="s">
        <v>351</v>
      </c>
      <c r="J118" s="200"/>
      <c r="K118" s="201"/>
    </row>
    <row r="119" spans="1:11">
      <c r="A119" s="202"/>
      <c r="B119" s="192"/>
      <c r="C119" s="192"/>
      <c r="D119" s="192"/>
      <c r="E119" s="192"/>
      <c r="F119" s="192"/>
      <c r="J119" s="202"/>
      <c r="K119" s="203"/>
    </row>
    <row r="120" spans="1:11">
      <c r="A120" s="204" t="s">
        <v>352</v>
      </c>
      <c r="J120" s="202" t="s">
        <v>353</v>
      </c>
      <c r="K120" s="203">
        <f>(F113-F114)/F115*((K117+1)/(2*K117))*K113+(F114/K117)/F116*((K117+1)/(2*K117))*K113</f>
        <v>3.2759999999999998</v>
      </c>
    </row>
    <row r="121" spans="1:11">
      <c r="A121" s="189" t="s">
        <v>354</v>
      </c>
      <c r="B121" s="192"/>
      <c r="C121" s="192"/>
      <c r="D121" s="192"/>
      <c r="E121" s="192"/>
      <c r="F121" s="192"/>
      <c r="J121" s="202"/>
      <c r="K121" s="203"/>
    </row>
    <row r="122" spans="1:11">
      <c r="A122" s="202"/>
      <c r="J122" s="202"/>
      <c r="K122" s="203"/>
    </row>
    <row r="123" spans="1:11">
      <c r="A123" s="204" t="s">
        <v>355</v>
      </c>
      <c r="J123" s="202" t="s">
        <v>353</v>
      </c>
      <c r="K123" s="203">
        <f>(F113-F114)/F115</f>
        <v>13</v>
      </c>
    </row>
    <row r="124" spans="1:11">
      <c r="A124" s="189" t="s">
        <v>356</v>
      </c>
      <c r="B124" s="192"/>
      <c r="C124" s="192"/>
      <c r="D124" s="192"/>
      <c r="E124" s="192"/>
      <c r="F124" s="192"/>
      <c r="G124" s="205" t="s">
        <v>353</v>
      </c>
      <c r="J124" s="202"/>
      <c r="K124" s="203"/>
    </row>
    <row r="125" spans="1:11">
      <c r="A125" s="202"/>
      <c r="J125" s="202"/>
      <c r="K125" s="203"/>
    </row>
    <row r="126" spans="1:11">
      <c r="A126" s="204" t="s">
        <v>357</v>
      </c>
      <c r="J126" s="202" t="s">
        <v>353</v>
      </c>
      <c r="K126" s="203">
        <f>F113/F116*K116</f>
        <v>0.74655000000000005</v>
      </c>
    </row>
    <row r="127" spans="1:11">
      <c r="A127" s="202"/>
      <c r="B127" s="192"/>
      <c r="C127" s="192"/>
      <c r="D127" s="192"/>
      <c r="E127" s="192"/>
      <c r="F127" s="192"/>
      <c r="J127" s="202"/>
      <c r="K127" s="203"/>
    </row>
    <row r="128" spans="1:11">
      <c r="A128" s="202"/>
      <c r="J128" s="202"/>
      <c r="K128" s="203"/>
    </row>
    <row r="129" spans="1:11">
      <c r="A129" s="204" t="s">
        <v>376</v>
      </c>
      <c r="J129" s="202" t="s">
        <v>353</v>
      </c>
      <c r="K129" s="206">
        <v>16.904</v>
      </c>
    </row>
    <row r="130" spans="1:11">
      <c r="A130" s="202"/>
      <c r="J130" s="207"/>
      <c r="K130" s="208"/>
    </row>
    <row r="131" spans="1:11">
      <c r="A131" s="209" t="s">
        <v>359</v>
      </c>
      <c r="B131" s="210"/>
      <c r="C131" s="210"/>
      <c r="D131" s="210"/>
      <c r="E131" s="210"/>
      <c r="F131" s="210"/>
      <c r="G131" s="210"/>
      <c r="H131" s="210"/>
      <c r="I131" s="210"/>
      <c r="J131" s="211"/>
      <c r="K131" s="212">
        <f>SUM(K120:K130)</f>
        <v>33.926549999999999</v>
      </c>
    </row>
    <row r="132" spans="1:11">
      <c r="A132" s="202"/>
      <c r="J132" s="207"/>
      <c r="K132" s="208"/>
    </row>
    <row r="133" spans="1:11">
      <c r="A133" s="199" t="s">
        <v>360</v>
      </c>
      <c r="J133" s="202"/>
      <c r="K133" s="203"/>
    </row>
    <row r="134" spans="1:11">
      <c r="A134" s="202"/>
      <c r="J134" s="202"/>
      <c r="K134" s="203"/>
    </row>
    <row r="135" spans="1:11">
      <c r="A135" s="204" t="s">
        <v>361</v>
      </c>
      <c r="J135" s="202" t="s">
        <v>353</v>
      </c>
      <c r="K135" s="203">
        <f>(F113-F114)/F115*0.6</f>
        <v>7.8</v>
      </c>
    </row>
    <row r="136" spans="1:11">
      <c r="A136" s="202" t="s">
        <v>353</v>
      </c>
      <c r="B136" s="192" t="s">
        <v>362</v>
      </c>
      <c r="J136" s="202"/>
      <c r="K136" s="203"/>
    </row>
    <row r="137" spans="1:11">
      <c r="A137" s="204" t="s">
        <v>363</v>
      </c>
      <c r="J137" s="202" t="s">
        <v>353</v>
      </c>
      <c r="K137" s="203">
        <f>(F113-F114)/F115*40%</f>
        <v>5.2</v>
      </c>
    </row>
    <row r="138" spans="1:11">
      <c r="A138" s="202"/>
      <c r="B138" s="190" t="s">
        <v>364</v>
      </c>
      <c r="E138" s="190" t="s">
        <v>365</v>
      </c>
      <c r="J138" s="202"/>
      <c r="K138" s="203"/>
    </row>
    <row r="139" spans="1:11">
      <c r="A139" s="204" t="s">
        <v>366</v>
      </c>
      <c r="B139" s="190">
        <v>10</v>
      </c>
      <c r="C139" s="190" t="s">
        <v>367</v>
      </c>
      <c r="D139" s="190" t="s">
        <v>368</v>
      </c>
      <c r="E139" s="213">
        <v>2.15</v>
      </c>
      <c r="F139" s="214" t="s">
        <v>369</v>
      </c>
      <c r="G139" s="215"/>
      <c r="J139" s="202" t="s">
        <v>353</v>
      </c>
      <c r="K139" s="203">
        <f>B139*E139</f>
        <v>21.5</v>
      </c>
    </row>
    <row r="140" spans="1:11">
      <c r="A140" s="204" t="s">
        <v>370</v>
      </c>
      <c r="E140" s="214"/>
      <c r="F140" s="216"/>
      <c r="G140" s="217"/>
      <c r="H140" s="192"/>
      <c r="I140" s="218"/>
      <c r="J140" s="189" t="s">
        <v>353</v>
      </c>
      <c r="K140" s="203">
        <v>7.95</v>
      </c>
    </row>
    <row r="141" spans="1:11">
      <c r="A141" s="219" t="s">
        <v>371</v>
      </c>
      <c r="B141" s="220"/>
      <c r="C141" s="220"/>
      <c r="D141" s="220"/>
      <c r="E141" s="220"/>
      <c r="F141" s="220"/>
      <c r="G141" s="220"/>
      <c r="H141" s="220"/>
      <c r="I141" s="220"/>
      <c r="J141" s="221" t="s">
        <v>353</v>
      </c>
      <c r="K141" s="222">
        <f>SUM(K135:K140)</f>
        <v>42.45</v>
      </c>
    </row>
    <row r="142" spans="1:11">
      <c r="A142" s="223" t="s">
        <v>372</v>
      </c>
      <c r="B142" s="196"/>
      <c r="C142" s="196"/>
      <c r="D142" s="196"/>
      <c r="E142" s="196"/>
      <c r="F142" s="196"/>
      <c r="G142" s="196"/>
      <c r="H142" s="196"/>
      <c r="I142" s="196"/>
      <c r="J142" s="195" t="s">
        <v>353</v>
      </c>
      <c r="K142" s="224">
        <f>K131+K141</f>
        <v>76.376550000000009</v>
      </c>
    </row>
    <row r="143" spans="1:11">
      <c r="A143" s="223" t="s">
        <v>373</v>
      </c>
      <c r="B143" s="196"/>
      <c r="C143" s="196"/>
      <c r="D143" s="196"/>
      <c r="E143" s="196"/>
      <c r="F143" s="196"/>
      <c r="G143" s="196"/>
      <c r="H143" s="225"/>
      <c r="I143" s="197"/>
      <c r="J143" s="195" t="s">
        <v>353</v>
      </c>
      <c r="K143" s="226">
        <f>K142*H143</f>
        <v>0</v>
      </c>
    </row>
    <row r="144" spans="1:11">
      <c r="A144" s="219" t="s">
        <v>374</v>
      </c>
      <c r="B144" s="220"/>
      <c r="C144" s="220"/>
      <c r="D144" s="220"/>
      <c r="E144" s="220"/>
      <c r="F144" s="220"/>
      <c r="G144" s="220"/>
      <c r="H144" s="220"/>
      <c r="I144" s="220"/>
      <c r="J144" s="221" t="s">
        <v>353</v>
      </c>
      <c r="K144" s="227">
        <f>K131+K142</f>
        <v>110.3031</v>
      </c>
    </row>
    <row r="145" spans="1:11" ht="15.75" thickBot="1"/>
    <row r="146" spans="1:11" ht="33" customHeight="1" thickTop="1" thickBot="1">
      <c r="A146" s="185" t="s">
        <v>336</v>
      </c>
      <c r="B146" s="404" t="s">
        <v>379</v>
      </c>
      <c r="C146" s="404"/>
      <c r="D146" s="404"/>
      <c r="E146" s="404"/>
      <c r="F146" s="404"/>
      <c r="G146" s="404"/>
      <c r="H146" s="404"/>
      <c r="I146" s="404"/>
      <c r="J146" s="404"/>
      <c r="K146" s="405"/>
    </row>
    <row r="147" spans="1:11" ht="15.75" thickTop="1">
      <c r="A147" s="186" t="s">
        <v>338</v>
      </c>
      <c r="B147" s="187"/>
      <c r="C147" s="187"/>
      <c r="D147" s="187"/>
      <c r="E147" s="187"/>
      <c r="F147" s="187"/>
      <c r="G147" s="187"/>
      <c r="H147" s="187"/>
      <c r="I147" s="187"/>
      <c r="J147" s="187"/>
      <c r="K147" s="188"/>
    </row>
    <row r="148" spans="1:11">
      <c r="A148" s="189" t="s">
        <v>339</v>
      </c>
      <c r="C148" s="190" t="s">
        <v>340</v>
      </c>
      <c r="D148" s="190" t="s">
        <v>341</v>
      </c>
      <c r="F148" s="191">
        <f>156000+11000</f>
        <v>167000</v>
      </c>
      <c r="G148" s="191"/>
      <c r="H148" s="192" t="s">
        <v>342</v>
      </c>
      <c r="K148" s="193">
        <v>0.26</v>
      </c>
    </row>
    <row r="149" spans="1:11">
      <c r="A149" s="189" t="s">
        <v>343</v>
      </c>
      <c r="C149" s="190" t="s">
        <v>340</v>
      </c>
      <c r="D149" s="190" t="s">
        <v>341</v>
      </c>
      <c r="F149" s="191">
        <f>F148*0.4</f>
        <v>66800</v>
      </c>
      <c r="G149" s="191"/>
      <c r="H149" s="192" t="s">
        <v>344</v>
      </c>
      <c r="K149" s="193"/>
    </row>
    <row r="150" spans="1:11">
      <c r="A150" s="189" t="s">
        <v>345</v>
      </c>
      <c r="C150" s="190" t="s">
        <v>340</v>
      </c>
      <c r="F150" s="191">
        <v>10000</v>
      </c>
      <c r="G150" s="191"/>
      <c r="H150" s="192" t="s">
        <v>346</v>
      </c>
      <c r="K150" s="194" t="s">
        <v>347</v>
      </c>
    </row>
    <row r="151" spans="1:11">
      <c r="A151" s="189" t="s">
        <v>348</v>
      </c>
      <c r="C151" s="190" t="s">
        <v>340</v>
      </c>
      <c r="F151" s="191">
        <v>2000</v>
      </c>
      <c r="G151" s="191"/>
      <c r="H151" s="192" t="s">
        <v>349</v>
      </c>
      <c r="K151" s="193">
        <v>7.11E-3</v>
      </c>
    </row>
    <row r="152" spans="1:11">
      <c r="A152" s="195"/>
      <c r="B152" s="196"/>
      <c r="C152" s="196"/>
      <c r="D152" s="196"/>
      <c r="E152" s="196"/>
      <c r="F152" s="196"/>
      <c r="G152" s="196"/>
      <c r="H152" s="197" t="s">
        <v>350</v>
      </c>
      <c r="I152" s="196"/>
      <c r="J152" s="196"/>
      <c r="K152" s="198">
        <v>5</v>
      </c>
    </row>
    <row r="153" spans="1:11">
      <c r="A153" s="199" t="s">
        <v>351</v>
      </c>
      <c r="J153" s="200"/>
      <c r="K153" s="201"/>
    </row>
    <row r="154" spans="1:11">
      <c r="A154" s="202"/>
      <c r="B154" s="192"/>
      <c r="C154" s="192"/>
      <c r="D154" s="192"/>
      <c r="E154" s="192"/>
      <c r="F154" s="192"/>
      <c r="J154" s="202"/>
      <c r="K154" s="203"/>
    </row>
    <row r="155" spans="1:11">
      <c r="A155" s="204" t="s">
        <v>352</v>
      </c>
      <c r="J155" s="202" t="s">
        <v>353</v>
      </c>
      <c r="K155" s="203">
        <f>(F148-F149)/F150*((K152+1)/(2*K152))*K148+(F149/K152)/F151*((K152+1)/(2*K152))*K148</f>
        <v>2.6052</v>
      </c>
    </row>
    <row r="156" spans="1:11">
      <c r="A156" s="189" t="s">
        <v>354</v>
      </c>
      <c r="B156" s="192"/>
      <c r="C156" s="192"/>
      <c r="D156" s="192"/>
      <c r="E156" s="192"/>
      <c r="F156" s="192"/>
      <c r="J156" s="202"/>
      <c r="K156" s="203"/>
    </row>
    <row r="157" spans="1:11">
      <c r="A157" s="202"/>
      <c r="J157" s="202"/>
      <c r="K157" s="203"/>
    </row>
    <row r="158" spans="1:11">
      <c r="A158" s="204" t="s">
        <v>355</v>
      </c>
      <c r="J158" s="202" t="s">
        <v>353</v>
      </c>
      <c r="K158" s="203">
        <f>(F148-F149)/F150</f>
        <v>10.02</v>
      </c>
    </row>
    <row r="159" spans="1:11">
      <c r="A159" s="189" t="s">
        <v>356</v>
      </c>
      <c r="B159" s="192"/>
      <c r="C159" s="192"/>
      <c r="D159" s="192"/>
      <c r="E159" s="192"/>
      <c r="F159" s="192"/>
      <c r="G159" s="205" t="s">
        <v>353</v>
      </c>
      <c r="J159" s="202"/>
      <c r="K159" s="203"/>
    </row>
    <row r="160" spans="1:11">
      <c r="A160" s="202"/>
      <c r="J160" s="202"/>
      <c r="K160" s="203"/>
    </row>
    <row r="161" spans="1:11">
      <c r="A161" s="204" t="s">
        <v>357</v>
      </c>
      <c r="J161" s="202" t="s">
        <v>353</v>
      </c>
      <c r="K161" s="203">
        <f>F148/F151*K151</f>
        <v>0.59368500000000002</v>
      </c>
    </row>
    <row r="162" spans="1:11">
      <c r="A162" s="202"/>
      <c r="B162" s="192"/>
      <c r="C162" s="192"/>
      <c r="D162" s="192"/>
      <c r="E162" s="192"/>
      <c r="F162" s="192"/>
      <c r="J162" s="202"/>
      <c r="K162" s="203"/>
    </row>
    <row r="163" spans="1:11">
      <c r="A163" s="202"/>
      <c r="J163" s="202"/>
      <c r="K163" s="203"/>
    </row>
    <row r="164" spans="1:11">
      <c r="A164" s="204" t="s">
        <v>358</v>
      </c>
      <c r="J164" s="202" t="s">
        <v>353</v>
      </c>
      <c r="K164" s="206">
        <v>15.34</v>
      </c>
    </row>
    <row r="165" spans="1:11">
      <c r="A165" s="202"/>
      <c r="J165" s="207"/>
      <c r="K165" s="208"/>
    </row>
    <row r="166" spans="1:11">
      <c r="A166" s="209" t="s">
        <v>359</v>
      </c>
      <c r="B166" s="210"/>
      <c r="C166" s="210"/>
      <c r="D166" s="210"/>
      <c r="E166" s="210"/>
      <c r="F166" s="210"/>
      <c r="G166" s="210"/>
      <c r="H166" s="210"/>
      <c r="I166" s="210"/>
      <c r="J166" s="211"/>
      <c r="K166" s="212">
        <f>SUM(K155:K165)</f>
        <v>28.558885</v>
      </c>
    </row>
    <row r="167" spans="1:11">
      <c r="A167" s="202"/>
      <c r="J167" s="207"/>
      <c r="K167" s="208"/>
    </row>
    <row r="168" spans="1:11">
      <c r="A168" s="199" t="s">
        <v>360</v>
      </c>
      <c r="J168" s="202"/>
      <c r="K168" s="203"/>
    </row>
    <row r="169" spans="1:11">
      <c r="A169" s="202"/>
      <c r="J169" s="202"/>
      <c r="K169" s="203"/>
    </row>
    <row r="170" spans="1:11">
      <c r="A170" s="204" t="s">
        <v>361</v>
      </c>
      <c r="J170" s="202" t="s">
        <v>353</v>
      </c>
      <c r="K170" s="203">
        <f>(F148-F149)/F150*0.6</f>
        <v>6.0119999999999996</v>
      </c>
    </row>
    <row r="171" spans="1:11">
      <c r="A171" s="202" t="s">
        <v>353</v>
      </c>
      <c r="B171" s="192" t="s">
        <v>362</v>
      </c>
      <c r="J171" s="202"/>
      <c r="K171" s="203"/>
    </row>
    <row r="172" spans="1:11">
      <c r="A172" s="204" t="s">
        <v>363</v>
      </c>
      <c r="J172" s="202" t="s">
        <v>353</v>
      </c>
      <c r="K172" s="203">
        <f>(F148-F149)/F150*40%</f>
        <v>4.008</v>
      </c>
    </row>
    <row r="173" spans="1:11">
      <c r="A173" s="202"/>
      <c r="B173" s="190" t="s">
        <v>364</v>
      </c>
      <c r="E173" s="190" t="s">
        <v>365</v>
      </c>
      <c r="J173" s="202"/>
      <c r="K173" s="203"/>
    </row>
    <row r="174" spans="1:11">
      <c r="A174" s="204" t="s">
        <v>366</v>
      </c>
      <c r="B174" s="190">
        <v>10</v>
      </c>
      <c r="C174" s="190" t="s">
        <v>367</v>
      </c>
      <c r="D174" s="190" t="s">
        <v>368</v>
      </c>
      <c r="E174" s="213">
        <v>2.15</v>
      </c>
      <c r="F174" s="214" t="s">
        <v>369</v>
      </c>
      <c r="G174" s="215"/>
      <c r="J174" s="202" t="s">
        <v>353</v>
      </c>
      <c r="K174" s="203">
        <f>B174*E174</f>
        <v>21.5</v>
      </c>
    </row>
    <row r="175" spans="1:11">
      <c r="A175" s="204" t="s">
        <v>370</v>
      </c>
      <c r="E175" s="214"/>
      <c r="F175" s="216"/>
      <c r="G175" s="217"/>
      <c r="H175" s="192"/>
      <c r="I175" s="218"/>
      <c r="J175" s="189" t="s">
        <v>353</v>
      </c>
      <c r="K175" s="203">
        <v>7.95</v>
      </c>
    </row>
    <row r="176" spans="1:11">
      <c r="A176" s="219" t="s">
        <v>371</v>
      </c>
      <c r="B176" s="220"/>
      <c r="C176" s="220"/>
      <c r="D176" s="220"/>
      <c r="E176" s="220"/>
      <c r="F176" s="220"/>
      <c r="G176" s="220"/>
      <c r="H176" s="220"/>
      <c r="I176" s="220"/>
      <c r="J176" s="221" t="s">
        <v>353</v>
      </c>
      <c r="K176" s="222">
        <f>SUM(K170:K175)</f>
        <v>39.47</v>
      </c>
    </row>
    <row r="177" spans="1:11">
      <c r="A177" s="223" t="s">
        <v>372</v>
      </c>
      <c r="B177" s="196"/>
      <c r="C177" s="196"/>
      <c r="D177" s="196"/>
      <c r="E177" s="196"/>
      <c r="F177" s="196"/>
      <c r="G177" s="196"/>
      <c r="H177" s="196"/>
      <c r="I177" s="196"/>
      <c r="J177" s="195" t="s">
        <v>353</v>
      </c>
      <c r="K177" s="224">
        <f>K166+K176</f>
        <v>68.028885000000002</v>
      </c>
    </row>
    <row r="178" spans="1:11">
      <c r="A178" s="223" t="s">
        <v>373</v>
      </c>
      <c r="B178" s="196"/>
      <c r="C178" s="196"/>
      <c r="D178" s="196"/>
      <c r="E178" s="196"/>
      <c r="F178" s="196"/>
      <c r="G178" s="196"/>
      <c r="H178" s="225"/>
      <c r="I178" s="197"/>
      <c r="J178" s="195" t="s">
        <v>353</v>
      </c>
      <c r="K178" s="226">
        <f>K177*H178</f>
        <v>0</v>
      </c>
    </row>
    <row r="179" spans="1:11">
      <c r="A179" s="219" t="s">
        <v>374</v>
      </c>
      <c r="B179" s="220"/>
      <c r="C179" s="220"/>
      <c r="D179" s="220"/>
      <c r="E179" s="220"/>
      <c r="F179" s="220"/>
      <c r="G179" s="220"/>
      <c r="H179" s="220"/>
      <c r="I179" s="220"/>
      <c r="J179" s="221" t="s">
        <v>353</v>
      </c>
      <c r="K179" s="227">
        <f>K166+K177</f>
        <v>96.587770000000006</v>
      </c>
    </row>
  </sheetData>
  <mergeCells count="7">
    <mergeCell ref="B146:K146"/>
    <mergeCell ref="A2:K2"/>
    <mergeCell ref="A4:K4"/>
    <mergeCell ref="B6:K6"/>
    <mergeCell ref="B41:K41"/>
    <mergeCell ref="B76:K76"/>
    <mergeCell ref="B111:K11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59"/>
  <sheetViews>
    <sheetView view="pageBreakPreview" topLeftCell="A19" zoomScale="115" zoomScaleNormal="100" zoomScaleSheetLayoutView="115" workbookViewId="0">
      <selection activeCell="D23" sqref="D23"/>
    </sheetView>
  </sheetViews>
  <sheetFormatPr defaultRowHeight="15"/>
  <cols>
    <col min="1" max="1" width="5.42578125" customWidth="1"/>
    <col min="2" max="2" width="11.85546875" customWidth="1"/>
    <col min="3" max="3" width="53.42578125" customWidth="1"/>
    <col min="4" max="4" width="12.28515625" customWidth="1"/>
    <col min="5" max="5" width="16.85546875" customWidth="1"/>
    <col min="6" max="6" width="5.42578125" customWidth="1"/>
  </cols>
  <sheetData>
    <row r="2" spans="2:5">
      <c r="B2" s="415"/>
      <c r="C2" s="415"/>
      <c r="D2" s="415"/>
      <c r="E2" s="415"/>
    </row>
    <row r="3" spans="2:5">
      <c r="B3" s="78"/>
      <c r="C3" s="78"/>
      <c r="D3" s="78"/>
      <c r="E3" s="78"/>
    </row>
    <row r="4" spans="2:5">
      <c r="B4" s="78"/>
      <c r="C4" s="78"/>
      <c r="D4" s="78"/>
      <c r="E4" s="78"/>
    </row>
    <row r="5" spans="2:5">
      <c r="B5" s="415" t="s">
        <v>186</v>
      </c>
      <c r="C5" s="415"/>
      <c r="D5" s="415"/>
      <c r="E5" s="415"/>
    </row>
    <row r="6" spans="2:5">
      <c r="B6" s="78"/>
      <c r="C6" s="78"/>
      <c r="D6" s="78"/>
      <c r="E6" s="78"/>
    </row>
    <row r="7" spans="2:5">
      <c r="B7" s="415" t="s">
        <v>187</v>
      </c>
      <c r="C7" s="415"/>
      <c r="D7" s="415"/>
      <c r="E7" s="415"/>
    </row>
    <row r="8" spans="2:5">
      <c r="B8" s="78"/>
    </row>
    <row r="9" spans="2:5">
      <c r="B9" s="416" t="s">
        <v>188</v>
      </c>
      <c r="C9" s="416"/>
      <c r="D9" s="416"/>
      <c r="E9" s="416"/>
    </row>
    <row r="10" spans="2:5">
      <c r="B10" s="417" t="s">
        <v>189</v>
      </c>
      <c r="C10" s="417"/>
      <c r="D10" s="417"/>
      <c r="E10" s="417"/>
    </row>
    <row r="11" spans="2:5">
      <c r="B11" s="79" t="s">
        <v>190</v>
      </c>
    </row>
    <row r="12" spans="2:5" ht="15.75" thickBot="1">
      <c r="B12" s="80"/>
      <c r="D12" s="418"/>
      <c r="E12" s="419"/>
    </row>
    <row r="13" spans="2:5">
      <c r="B13" s="420" t="s">
        <v>191</v>
      </c>
      <c r="C13" s="421"/>
      <c r="D13" s="421"/>
      <c r="E13" s="422"/>
    </row>
    <row r="14" spans="2:5">
      <c r="B14" s="412" t="s">
        <v>192</v>
      </c>
      <c r="C14" s="413"/>
      <c r="D14" s="413"/>
      <c r="E14" s="414"/>
    </row>
    <row r="15" spans="2:5">
      <c r="B15" s="412" t="s">
        <v>193</v>
      </c>
      <c r="C15" s="413" t="s">
        <v>194</v>
      </c>
      <c r="D15" s="81" t="s">
        <v>195</v>
      </c>
      <c r="E15" s="82" t="s">
        <v>196</v>
      </c>
    </row>
    <row r="16" spans="2:5">
      <c r="B16" s="412"/>
      <c r="C16" s="413"/>
      <c r="D16" s="81" t="s">
        <v>2</v>
      </c>
      <c r="E16" s="82" t="s">
        <v>2</v>
      </c>
    </row>
    <row r="17" spans="2:5">
      <c r="B17" s="412" t="s">
        <v>11</v>
      </c>
      <c r="C17" s="413"/>
      <c r="D17" s="413"/>
      <c r="E17" s="414"/>
    </row>
    <row r="18" spans="2:5">
      <c r="B18" s="83" t="s">
        <v>12</v>
      </c>
      <c r="C18" s="84" t="s">
        <v>13</v>
      </c>
      <c r="D18" s="85">
        <v>0</v>
      </c>
      <c r="E18" s="86">
        <v>0</v>
      </c>
    </row>
    <row r="19" spans="2:5">
      <c r="B19" s="83" t="s">
        <v>14</v>
      </c>
      <c r="C19" s="84" t="s">
        <v>197</v>
      </c>
      <c r="D19" s="139">
        <v>0</v>
      </c>
      <c r="E19" s="86">
        <v>0</v>
      </c>
    </row>
    <row r="20" spans="2:5">
      <c r="B20" s="83" t="s">
        <v>16</v>
      </c>
      <c r="C20" s="84" t="s">
        <v>198</v>
      </c>
      <c r="D20" s="139">
        <v>0</v>
      </c>
      <c r="E20" s="86">
        <v>0</v>
      </c>
    </row>
    <row r="21" spans="2:5">
      <c r="B21" s="83" t="s">
        <v>18</v>
      </c>
      <c r="C21" s="84" t="s">
        <v>21</v>
      </c>
      <c r="D21" s="139">
        <v>0</v>
      </c>
      <c r="E21" s="86">
        <v>0</v>
      </c>
    </row>
    <row r="22" spans="2:5">
      <c r="B22" s="83" t="s">
        <v>20</v>
      </c>
      <c r="C22" s="84" t="s">
        <v>112</v>
      </c>
      <c r="D22" s="139">
        <v>0</v>
      </c>
      <c r="E22" s="86">
        <v>0</v>
      </c>
    </row>
    <row r="23" spans="2:5">
      <c r="B23" s="83" t="s">
        <v>22</v>
      </c>
      <c r="C23" s="84" t="s">
        <v>199</v>
      </c>
      <c r="D23" s="139">
        <v>0</v>
      </c>
      <c r="E23" s="86">
        <v>2.5</v>
      </c>
    </row>
    <row r="24" spans="2:5">
      <c r="B24" s="83" t="s">
        <v>24</v>
      </c>
      <c r="C24" s="84" t="s">
        <v>200</v>
      </c>
      <c r="D24" s="85">
        <v>3</v>
      </c>
      <c r="E24" s="86">
        <v>3</v>
      </c>
    </row>
    <row r="25" spans="2:5">
      <c r="B25" s="83" t="s">
        <v>25</v>
      </c>
      <c r="C25" s="84" t="s">
        <v>15</v>
      </c>
      <c r="D25" s="85">
        <v>8</v>
      </c>
      <c r="E25" s="86">
        <v>8</v>
      </c>
    </row>
    <row r="26" spans="2:5">
      <c r="B26" s="83" t="s">
        <v>201</v>
      </c>
      <c r="C26" s="84" t="s">
        <v>202</v>
      </c>
      <c r="D26" s="139">
        <v>0</v>
      </c>
      <c r="E26" s="86">
        <v>0</v>
      </c>
    </row>
    <row r="27" spans="2:5">
      <c r="B27" s="87" t="s">
        <v>78</v>
      </c>
      <c r="C27" s="88" t="s">
        <v>203</v>
      </c>
      <c r="D27" s="89">
        <f>SUM(D18:D26)</f>
        <v>11</v>
      </c>
      <c r="E27" s="90">
        <f>SUM(E18:E26)</f>
        <v>13.5</v>
      </c>
    </row>
    <row r="28" spans="2:5">
      <c r="B28" s="412" t="s">
        <v>28</v>
      </c>
      <c r="C28" s="413"/>
      <c r="D28" s="413"/>
      <c r="E28" s="414"/>
    </row>
    <row r="29" spans="2:5">
      <c r="B29" s="83" t="s">
        <v>29</v>
      </c>
      <c r="C29" s="84" t="s">
        <v>204</v>
      </c>
      <c r="D29" s="85">
        <v>17.91</v>
      </c>
      <c r="E29" s="86">
        <v>0</v>
      </c>
    </row>
    <row r="30" spans="2:5">
      <c r="B30" s="83" t="s">
        <v>30</v>
      </c>
      <c r="C30" s="84" t="s">
        <v>205</v>
      </c>
      <c r="D30" s="85">
        <v>3.96</v>
      </c>
      <c r="E30" s="86">
        <v>0</v>
      </c>
    </row>
    <row r="31" spans="2:5">
      <c r="B31" s="83" t="s">
        <v>32</v>
      </c>
      <c r="C31" s="84" t="s">
        <v>206</v>
      </c>
      <c r="D31" s="85">
        <v>0.91</v>
      </c>
      <c r="E31" s="86">
        <v>0.7</v>
      </c>
    </row>
    <row r="32" spans="2:5">
      <c r="B32" s="83" t="s">
        <v>34</v>
      </c>
      <c r="C32" s="84" t="s">
        <v>31</v>
      </c>
      <c r="D32" s="85">
        <v>10.91</v>
      </c>
      <c r="E32" s="86">
        <v>8.33</v>
      </c>
    </row>
    <row r="33" spans="2:5">
      <c r="B33" s="83" t="s">
        <v>180</v>
      </c>
      <c r="C33" s="91" t="s">
        <v>134</v>
      </c>
      <c r="D33" s="85">
        <v>7.0000000000000007E-2</v>
      </c>
      <c r="E33" s="86">
        <v>0.05</v>
      </c>
    </row>
    <row r="34" spans="2:5">
      <c r="B34" s="83" t="s">
        <v>181</v>
      </c>
      <c r="C34" s="91" t="s">
        <v>207</v>
      </c>
      <c r="D34" s="85">
        <v>0.73</v>
      </c>
      <c r="E34" s="86">
        <v>0.56000000000000005</v>
      </c>
    </row>
    <row r="35" spans="2:5">
      <c r="B35" s="83" t="s">
        <v>182</v>
      </c>
      <c r="C35" s="91" t="s">
        <v>208</v>
      </c>
      <c r="D35" s="85">
        <v>1.64</v>
      </c>
      <c r="E35" s="86">
        <v>0</v>
      </c>
    </row>
    <row r="36" spans="2:5">
      <c r="B36" s="83" t="s">
        <v>209</v>
      </c>
      <c r="C36" s="91" t="s">
        <v>210</v>
      </c>
      <c r="D36" s="85">
        <v>0.11</v>
      </c>
      <c r="E36" s="86">
        <v>0.08</v>
      </c>
    </row>
    <row r="37" spans="2:5">
      <c r="B37" s="83" t="s">
        <v>211</v>
      </c>
      <c r="C37" s="91" t="s">
        <v>212</v>
      </c>
      <c r="D37" s="85">
        <v>9.99</v>
      </c>
      <c r="E37" s="86">
        <v>7.63</v>
      </c>
    </row>
    <row r="38" spans="2:5">
      <c r="B38" s="83" t="s">
        <v>213</v>
      </c>
      <c r="C38" s="91" t="s">
        <v>214</v>
      </c>
      <c r="D38" s="85">
        <v>0.03</v>
      </c>
      <c r="E38" s="86">
        <v>0.02</v>
      </c>
    </row>
    <row r="39" spans="2:5" ht="30">
      <c r="B39" s="87" t="s">
        <v>80</v>
      </c>
      <c r="C39" s="92" t="s">
        <v>215</v>
      </c>
      <c r="D39" s="89">
        <f>SUM(D29:D38)</f>
        <v>46.26</v>
      </c>
      <c r="E39" s="90">
        <f>SUM(E29:E38)</f>
        <v>17.37</v>
      </c>
    </row>
    <row r="40" spans="2:5">
      <c r="B40" s="412" t="s">
        <v>216</v>
      </c>
      <c r="C40" s="413"/>
      <c r="D40" s="413"/>
      <c r="E40" s="414"/>
    </row>
    <row r="41" spans="2:5">
      <c r="B41" s="83" t="s">
        <v>38</v>
      </c>
      <c r="C41" s="93" t="s">
        <v>40</v>
      </c>
      <c r="D41" s="94">
        <v>6.5</v>
      </c>
      <c r="E41" s="95">
        <v>4.97</v>
      </c>
    </row>
    <row r="42" spans="2:5">
      <c r="B42" s="83" t="s">
        <v>39</v>
      </c>
      <c r="C42" s="93" t="s">
        <v>127</v>
      </c>
      <c r="D42" s="94">
        <v>0.15</v>
      </c>
      <c r="E42" s="95">
        <v>0.12</v>
      </c>
    </row>
    <row r="43" spans="2:5">
      <c r="B43" s="83" t="s">
        <v>217</v>
      </c>
      <c r="C43" s="93" t="s">
        <v>218</v>
      </c>
      <c r="D43" s="94">
        <v>3.65</v>
      </c>
      <c r="E43" s="95">
        <v>2.79</v>
      </c>
    </row>
    <row r="44" spans="2:5">
      <c r="B44" s="83" t="s">
        <v>219</v>
      </c>
      <c r="C44" s="93" t="s">
        <v>220</v>
      </c>
      <c r="D44" s="96">
        <v>5.17</v>
      </c>
      <c r="E44" s="97">
        <v>3.95</v>
      </c>
    </row>
    <row r="45" spans="2:5">
      <c r="B45" s="83" t="s">
        <v>221</v>
      </c>
      <c r="C45" s="93" t="s">
        <v>184</v>
      </c>
      <c r="D45" s="94">
        <v>0.55000000000000004</v>
      </c>
      <c r="E45" s="95">
        <v>0.42</v>
      </c>
    </row>
    <row r="46" spans="2:5" ht="30">
      <c r="B46" s="87" t="s">
        <v>82</v>
      </c>
      <c r="C46" s="98" t="s">
        <v>222</v>
      </c>
      <c r="D46" s="81">
        <f>SUM(D41:D45)</f>
        <v>16.02</v>
      </c>
      <c r="E46" s="82">
        <f>SUM(E41:E45)</f>
        <v>12.25</v>
      </c>
    </row>
    <row r="47" spans="2:5">
      <c r="B47" s="412" t="s">
        <v>223</v>
      </c>
      <c r="C47" s="413"/>
      <c r="D47" s="413"/>
      <c r="E47" s="414"/>
    </row>
    <row r="48" spans="2:5">
      <c r="B48" s="83" t="s">
        <v>43</v>
      </c>
      <c r="C48" s="84" t="s">
        <v>224</v>
      </c>
      <c r="D48" s="99">
        <f>TRUNC((D27*D39)/100,2)</f>
        <v>5.08</v>
      </c>
      <c r="E48" s="100">
        <f>TRUNC((E27*E39)/100,2)</f>
        <v>2.34</v>
      </c>
    </row>
    <row r="49" spans="1:6" ht="42.75">
      <c r="B49" s="83" t="s">
        <v>225</v>
      </c>
      <c r="C49" s="84" t="s">
        <v>226</v>
      </c>
      <c r="D49" s="94">
        <f>TRUNC(((D41*D25)+(D42*D27))/100,2)</f>
        <v>0.53</v>
      </c>
      <c r="E49" s="95">
        <f>TRUNC(((E41*E25)+(E42*E27))/100,2)</f>
        <v>0.41</v>
      </c>
    </row>
    <row r="50" spans="1:6" ht="30">
      <c r="B50" s="87" t="s">
        <v>84</v>
      </c>
      <c r="C50" s="88" t="s">
        <v>227</v>
      </c>
      <c r="D50" s="81">
        <f>SUM(D48:D49)</f>
        <v>5.61</v>
      </c>
      <c r="E50" s="82">
        <f>SUM(E48:E49)</f>
        <v>2.75</v>
      </c>
    </row>
    <row r="51" spans="1:6">
      <c r="B51" s="412" t="s">
        <v>228</v>
      </c>
      <c r="C51" s="413"/>
      <c r="D51" s="413"/>
      <c r="E51" s="414"/>
    </row>
    <row r="52" spans="1:6">
      <c r="B52" s="101" t="s">
        <v>229</v>
      </c>
      <c r="C52" s="102"/>
      <c r="D52" s="103"/>
      <c r="E52" s="104"/>
    </row>
    <row r="53" spans="1:6" ht="30">
      <c r="B53" s="87" t="s">
        <v>94</v>
      </c>
      <c r="C53" s="88" t="s">
        <v>230</v>
      </c>
      <c r="D53" s="105">
        <v>0</v>
      </c>
      <c r="E53" s="106">
        <v>0</v>
      </c>
    </row>
    <row r="54" spans="1:6">
      <c r="B54" s="423" t="s">
        <v>231</v>
      </c>
      <c r="C54" s="424"/>
      <c r="D54" s="107">
        <f>D27+D39+D46+D50+D53</f>
        <v>78.89</v>
      </c>
      <c r="E54" s="108">
        <f>E27+E39+E46+E50+E53</f>
        <v>45.870000000000005</v>
      </c>
    </row>
    <row r="55" spans="1:6" ht="15.75" thickBot="1">
      <c r="B55" s="425"/>
      <c r="C55" s="426"/>
      <c r="D55" s="426"/>
      <c r="E55" s="427"/>
    </row>
    <row r="58" spans="1:6">
      <c r="A58" s="339" t="s">
        <v>232</v>
      </c>
      <c r="B58" s="339"/>
      <c r="C58" s="339"/>
      <c r="D58" s="339"/>
      <c r="E58" s="339"/>
      <c r="F58" s="339"/>
    </row>
    <row r="59" spans="1:6">
      <c r="C59" s="339"/>
      <c r="D59" s="339"/>
    </row>
  </sheetData>
  <mergeCells count="19">
    <mergeCell ref="C59:D59"/>
    <mergeCell ref="B40:E40"/>
    <mergeCell ref="B47:E47"/>
    <mergeCell ref="B51:E51"/>
    <mergeCell ref="B54:C54"/>
    <mergeCell ref="B55:E55"/>
    <mergeCell ref="A58:F58"/>
    <mergeCell ref="B28:E28"/>
    <mergeCell ref="B2:E2"/>
    <mergeCell ref="B5:E5"/>
    <mergeCell ref="B7:E7"/>
    <mergeCell ref="B9:E9"/>
    <mergeCell ref="B10:E10"/>
    <mergeCell ref="D12:E12"/>
    <mergeCell ref="B13:E13"/>
    <mergeCell ref="B14:E14"/>
    <mergeCell ref="B15:B16"/>
    <mergeCell ref="C15:C16"/>
    <mergeCell ref="B17:E17"/>
  </mergeCells>
  <pageMargins left="0.511811024" right="0.511811024" top="0.78740157499999996" bottom="0.78740157499999996" header="0.31496062000000002" footer="0.31496062000000002"/>
  <pageSetup paperSize="9" scale="80" orientation="portrait" horizontalDpi="360" verticalDpi="360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D125"/>
  <sheetViews>
    <sheetView topLeftCell="A47" zoomScale="85" zoomScaleNormal="85" workbookViewId="0">
      <selection activeCell="A10" sqref="A10:D10"/>
    </sheetView>
  </sheetViews>
  <sheetFormatPr defaultRowHeight="15"/>
  <cols>
    <col min="1" max="1" width="17.42578125" customWidth="1"/>
    <col min="2" max="2" width="69.5703125" customWidth="1"/>
    <col min="3" max="3" width="10.42578125" style="3" bestFit="1" customWidth="1"/>
    <col min="4" max="4" width="19.85546875" style="4" bestFit="1" customWidth="1"/>
  </cols>
  <sheetData>
    <row r="7" spans="1:4" ht="15.75" thickBot="1"/>
    <row r="8" spans="1:4" ht="15.75" thickBot="1">
      <c r="A8" s="320" t="s">
        <v>58</v>
      </c>
      <c r="B8" s="321"/>
      <c r="C8" s="321"/>
      <c r="D8" s="322"/>
    </row>
    <row r="9" spans="1:4" ht="15.75" thickBot="1">
      <c r="A9" s="5"/>
      <c r="B9" s="6"/>
      <c r="C9" s="7"/>
      <c r="D9" s="8"/>
    </row>
    <row r="10" spans="1:4">
      <c r="A10" s="323" t="s">
        <v>59</v>
      </c>
      <c r="B10" s="324"/>
      <c r="C10" s="324"/>
      <c r="D10" s="325"/>
    </row>
    <row r="11" spans="1:4" ht="15.75" thickBot="1">
      <c r="A11" s="326" t="s">
        <v>169</v>
      </c>
      <c r="B11" s="327"/>
      <c r="C11" s="327"/>
      <c r="D11" s="328"/>
    </row>
    <row r="12" spans="1:4">
      <c r="A12" s="329" t="s">
        <v>60</v>
      </c>
      <c r="B12" s="330"/>
      <c r="C12" s="330"/>
      <c r="D12" s="331"/>
    </row>
    <row r="13" spans="1:4">
      <c r="A13" s="9">
        <v>1</v>
      </c>
      <c r="B13" s="10" t="s">
        <v>61</v>
      </c>
      <c r="C13" s="332" t="s">
        <v>62</v>
      </c>
      <c r="D13" s="333"/>
    </row>
    <row r="14" spans="1:4">
      <c r="A14" s="11">
        <v>2</v>
      </c>
      <c r="B14" s="12" t="s">
        <v>63</v>
      </c>
      <c r="C14" s="318">
        <f>D18</f>
        <v>1773.43</v>
      </c>
      <c r="D14" s="319"/>
    </row>
    <row r="15" spans="1:4">
      <c r="A15" s="13" t="s">
        <v>64</v>
      </c>
      <c r="B15" s="12" t="s">
        <v>65</v>
      </c>
      <c r="C15" s="14"/>
      <c r="D15" s="15">
        <v>1500</v>
      </c>
    </row>
    <row r="16" spans="1:4">
      <c r="A16" s="13" t="s">
        <v>66</v>
      </c>
      <c r="B16" s="16" t="s">
        <v>67</v>
      </c>
      <c r="C16" s="17">
        <v>4.3999999999999997E-2</v>
      </c>
      <c r="D16" s="15">
        <f>ROUND(D15*(1+C16),2)</f>
        <v>1566</v>
      </c>
    </row>
    <row r="17" spans="1:4">
      <c r="A17" s="13" t="s">
        <v>68</v>
      </c>
      <c r="B17" s="16" t="s">
        <v>69</v>
      </c>
      <c r="C17" s="18">
        <v>2.946E-2</v>
      </c>
      <c r="D17" s="15">
        <f>ROUND(D16*(1+C17),2)</f>
        <v>1612.13</v>
      </c>
    </row>
    <row r="18" spans="1:4">
      <c r="A18" s="13" t="s">
        <v>70</v>
      </c>
      <c r="B18" s="16" t="s">
        <v>71</v>
      </c>
      <c r="C18" s="19">
        <v>0.100053</v>
      </c>
      <c r="D18" s="15">
        <f>ROUND(D17*(1+C18),2)</f>
        <v>1773.43</v>
      </c>
    </row>
    <row r="19" spans="1:4">
      <c r="A19" s="9">
        <v>3</v>
      </c>
      <c r="B19" s="10" t="s">
        <v>72</v>
      </c>
      <c r="C19" s="309" t="s">
        <v>73</v>
      </c>
      <c r="D19" s="310"/>
    </row>
    <row r="20" spans="1:4" ht="15.75" thickBot="1">
      <c r="A20" s="20">
        <v>4</v>
      </c>
      <c r="B20" s="21" t="s">
        <v>74</v>
      </c>
      <c r="C20" s="311">
        <v>42005</v>
      </c>
      <c r="D20" s="312"/>
    </row>
    <row r="21" spans="1:4" ht="15.75" thickBot="1">
      <c r="A21" s="313"/>
      <c r="B21" s="313"/>
      <c r="C21" s="313"/>
      <c r="D21" s="313"/>
    </row>
    <row r="22" spans="1:4">
      <c r="A22" s="22" t="s">
        <v>75</v>
      </c>
      <c r="B22" s="23"/>
      <c r="C22" s="24"/>
      <c r="D22" s="25"/>
    </row>
    <row r="23" spans="1:4">
      <c r="A23" s="26">
        <v>1</v>
      </c>
      <c r="B23" s="314" t="s">
        <v>76</v>
      </c>
      <c r="C23" s="315"/>
      <c r="D23" s="27" t="s">
        <v>77</v>
      </c>
    </row>
    <row r="24" spans="1:4">
      <c r="A24" s="28" t="s">
        <v>78</v>
      </c>
      <c r="B24" s="316" t="s">
        <v>79</v>
      </c>
      <c r="C24" s="316"/>
      <c r="D24" s="29">
        <f>C14</f>
        <v>1773.43</v>
      </c>
    </row>
    <row r="25" spans="1:4">
      <c r="A25" s="30" t="s">
        <v>80</v>
      </c>
      <c r="B25" s="301" t="s">
        <v>81</v>
      </c>
      <c r="C25" s="301"/>
      <c r="D25" s="31">
        <v>0</v>
      </c>
    </row>
    <row r="26" spans="1:4">
      <c r="A26" s="30" t="s">
        <v>82</v>
      </c>
      <c r="B26" s="301" t="s">
        <v>83</v>
      </c>
      <c r="C26" s="301"/>
      <c r="D26" s="32">
        <f>ROUND(SUM(D24:D25)*0.3,2)</f>
        <v>532.03</v>
      </c>
    </row>
    <row r="27" spans="1:4">
      <c r="A27" s="30" t="s">
        <v>84</v>
      </c>
      <c r="B27" s="301" t="s">
        <v>85</v>
      </c>
      <c r="C27" s="301"/>
      <c r="D27" s="32"/>
    </row>
    <row r="28" spans="1:4" ht="15.75" thickBot="1">
      <c r="A28" s="302" t="s">
        <v>86</v>
      </c>
      <c r="B28" s="303"/>
      <c r="C28" s="304"/>
      <c r="D28" s="33">
        <f>SUM(D24:D27)</f>
        <v>2305.46</v>
      </c>
    </row>
    <row r="29" spans="1:4">
      <c r="A29" s="34"/>
      <c r="B29" s="307" t="s">
        <v>87</v>
      </c>
      <c r="C29" s="308"/>
      <c r="D29" s="35">
        <f>D28</f>
        <v>2305.46</v>
      </c>
    </row>
    <row r="30" spans="1:4" ht="15.75" thickBot="1">
      <c r="A30" s="36"/>
      <c r="B30" s="37"/>
      <c r="C30" s="36"/>
      <c r="D30" s="38"/>
    </row>
    <row r="31" spans="1:4">
      <c r="A31" s="39" t="s">
        <v>88</v>
      </c>
      <c r="B31" s="40"/>
      <c r="C31" s="24"/>
      <c r="D31" s="41"/>
    </row>
    <row r="32" spans="1:4">
      <c r="A32" s="42">
        <v>2</v>
      </c>
      <c r="B32" s="317" t="s">
        <v>89</v>
      </c>
      <c r="C32" s="317"/>
      <c r="D32" s="43" t="s">
        <v>77</v>
      </c>
    </row>
    <row r="33" spans="1:4">
      <c r="A33" s="30" t="s">
        <v>78</v>
      </c>
      <c r="B33" s="301" t="s">
        <v>90</v>
      </c>
      <c r="C33" s="301"/>
      <c r="D33" s="44">
        <f>31000/135</f>
        <v>229.62962962962962</v>
      </c>
    </row>
    <row r="34" spans="1:4">
      <c r="A34" s="30" t="s">
        <v>80</v>
      </c>
      <c r="B34" s="300" t="s">
        <v>91</v>
      </c>
      <c r="C34" s="300"/>
      <c r="D34" s="45">
        <v>400</v>
      </c>
    </row>
    <row r="35" spans="1:4">
      <c r="A35" s="30" t="s">
        <v>82</v>
      </c>
      <c r="B35" s="301" t="s">
        <v>92</v>
      </c>
      <c r="C35" s="301"/>
      <c r="D35" s="44">
        <v>140.6</v>
      </c>
    </row>
    <row r="36" spans="1:4">
      <c r="A36" s="30" t="s">
        <v>84</v>
      </c>
      <c r="B36" s="301" t="s">
        <v>93</v>
      </c>
      <c r="C36" s="301"/>
      <c r="D36" s="44">
        <v>5</v>
      </c>
    </row>
    <row r="37" spans="1:4">
      <c r="A37" s="30" t="s">
        <v>94</v>
      </c>
      <c r="B37" s="301" t="s">
        <v>95</v>
      </c>
      <c r="C37" s="301"/>
      <c r="D37" s="44">
        <v>75</v>
      </c>
    </row>
    <row r="38" spans="1:4">
      <c r="A38" s="30" t="s">
        <v>96</v>
      </c>
      <c r="B38" s="301" t="s">
        <v>97</v>
      </c>
      <c r="C38" s="301"/>
      <c r="D38" s="44">
        <v>5</v>
      </c>
    </row>
    <row r="39" spans="1:4" ht="15.75" thickBot="1">
      <c r="A39" s="302" t="s">
        <v>86</v>
      </c>
      <c r="B39" s="303"/>
      <c r="C39" s="304"/>
      <c r="D39" s="46">
        <f>SUM(D33:D38)</f>
        <v>855.22962962962958</v>
      </c>
    </row>
    <row r="40" spans="1:4" ht="15.75" thickBot="1">
      <c r="A40" s="47"/>
      <c r="B40" s="47"/>
      <c r="C40" s="48"/>
      <c r="D40" s="49"/>
    </row>
    <row r="41" spans="1:4">
      <c r="A41" s="39" t="s">
        <v>98</v>
      </c>
      <c r="B41" s="40"/>
      <c r="C41" s="24"/>
      <c r="D41" s="41"/>
    </row>
    <row r="42" spans="1:4">
      <c r="A42" s="42">
        <v>3</v>
      </c>
      <c r="B42" s="305" t="s">
        <v>99</v>
      </c>
      <c r="C42" s="306"/>
      <c r="D42" s="43" t="s">
        <v>77</v>
      </c>
    </row>
    <row r="43" spans="1:4">
      <c r="A43" s="30" t="s">
        <v>78</v>
      </c>
      <c r="B43" s="307" t="s">
        <v>100</v>
      </c>
      <c r="C43" s="308"/>
      <c r="D43" s="44">
        <v>117.84</v>
      </c>
    </row>
    <row r="44" spans="1:4">
      <c r="A44" s="30" t="s">
        <v>80</v>
      </c>
      <c r="B44" s="307" t="s">
        <v>101</v>
      </c>
      <c r="C44" s="308"/>
      <c r="D44" s="44"/>
    </row>
    <row r="45" spans="1:4">
      <c r="A45" s="30" t="s">
        <v>82</v>
      </c>
      <c r="B45" s="307" t="s">
        <v>102</v>
      </c>
      <c r="C45" s="308"/>
      <c r="D45" s="44"/>
    </row>
    <row r="46" spans="1:4" ht="15.75" thickBot="1">
      <c r="A46" s="302" t="s">
        <v>86</v>
      </c>
      <c r="B46" s="303"/>
      <c r="C46" s="304"/>
      <c r="D46" s="50">
        <f>SUM(D43:D45)</f>
        <v>117.84</v>
      </c>
    </row>
    <row r="47" spans="1:4" ht="15.75" thickBot="1">
      <c r="A47" s="36"/>
      <c r="B47" s="37"/>
      <c r="C47" s="36"/>
      <c r="D47" s="38"/>
    </row>
    <row r="48" spans="1:4" ht="15.75" thickBot="1">
      <c r="A48" s="39" t="s">
        <v>103</v>
      </c>
      <c r="B48" s="40"/>
      <c r="C48" s="24"/>
      <c r="D48" s="41"/>
    </row>
    <row r="49" spans="1:4">
      <c r="A49" s="290" t="s">
        <v>104</v>
      </c>
      <c r="B49" s="291"/>
      <c r="C49" s="291"/>
      <c r="D49" s="292"/>
    </row>
    <row r="50" spans="1:4">
      <c r="A50" s="298" t="s">
        <v>105</v>
      </c>
      <c r="B50" s="299"/>
      <c r="C50" s="51" t="s">
        <v>2</v>
      </c>
      <c r="D50" s="43" t="s">
        <v>77</v>
      </c>
    </row>
    <row r="51" spans="1:4">
      <c r="A51" s="30" t="s">
        <v>78</v>
      </c>
      <c r="B51" s="52" t="s">
        <v>13</v>
      </c>
      <c r="C51" s="53">
        <v>0.2</v>
      </c>
      <c r="D51" s="54">
        <f>D$29*C51</f>
        <v>461.09200000000004</v>
      </c>
    </row>
    <row r="52" spans="1:4">
      <c r="A52" s="30" t="s">
        <v>80</v>
      </c>
      <c r="B52" s="52" t="s">
        <v>106</v>
      </c>
      <c r="C52" s="53">
        <v>1.4999999999999999E-2</v>
      </c>
      <c r="D52" s="54">
        <f t="shared" ref="D52:D59" si="0">D$29*C52</f>
        <v>34.581899999999997</v>
      </c>
    </row>
    <row r="53" spans="1:4">
      <c r="A53" s="30" t="s">
        <v>82</v>
      </c>
      <c r="B53" s="52" t="s">
        <v>107</v>
      </c>
      <c r="C53" s="53">
        <v>0.01</v>
      </c>
      <c r="D53" s="54">
        <f t="shared" si="0"/>
        <v>23.054600000000001</v>
      </c>
    </row>
    <row r="54" spans="1:4">
      <c r="A54" s="30" t="s">
        <v>84</v>
      </c>
      <c r="B54" s="52" t="s">
        <v>21</v>
      </c>
      <c r="C54" s="53">
        <v>2E-3</v>
      </c>
      <c r="D54" s="54">
        <f t="shared" si="0"/>
        <v>4.6109200000000001</v>
      </c>
    </row>
    <row r="55" spans="1:4">
      <c r="A55" s="30" t="s">
        <v>94</v>
      </c>
      <c r="B55" s="52" t="s">
        <v>108</v>
      </c>
      <c r="C55" s="53">
        <v>2.5000000000000001E-2</v>
      </c>
      <c r="D55" s="54">
        <f t="shared" si="0"/>
        <v>57.636500000000005</v>
      </c>
    </row>
    <row r="56" spans="1:4">
      <c r="A56" s="30" t="s">
        <v>96</v>
      </c>
      <c r="B56" s="52" t="s">
        <v>15</v>
      </c>
      <c r="C56" s="53">
        <v>0.08</v>
      </c>
      <c r="D56" s="54">
        <f t="shared" si="0"/>
        <v>184.43680000000001</v>
      </c>
    </row>
    <row r="57" spans="1:4">
      <c r="A57" s="30" t="s">
        <v>109</v>
      </c>
      <c r="B57" s="52" t="s">
        <v>110</v>
      </c>
      <c r="C57" s="53">
        <v>0.03</v>
      </c>
      <c r="D57" s="54">
        <f t="shared" si="0"/>
        <v>69.163799999999995</v>
      </c>
    </row>
    <row r="58" spans="1:4">
      <c r="A58" s="30" t="s">
        <v>111</v>
      </c>
      <c r="B58" s="52" t="s">
        <v>112</v>
      </c>
      <c r="C58" s="53">
        <v>6.0000000000000001E-3</v>
      </c>
      <c r="D58" s="54">
        <f t="shared" si="0"/>
        <v>13.83276</v>
      </c>
    </row>
    <row r="59" spans="1:4" ht="15.75" thickBot="1">
      <c r="A59" s="288" t="s">
        <v>86</v>
      </c>
      <c r="B59" s="289"/>
      <c r="C59" s="55">
        <f>SUM(C51:C58)</f>
        <v>0.3680000000000001</v>
      </c>
      <c r="D59" s="56">
        <f t="shared" si="0"/>
        <v>848.40928000000031</v>
      </c>
    </row>
    <row r="60" spans="1:4" ht="15.75" thickBot="1">
      <c r="A60" s="57"/>
      <c r="B60" s="58"/>
      <c r="C60" s="59"/>
      <c r="D60" s="60"/>
    </row>
    <row r="61" spans="1:4">
      <c r="A61" s="290" t="s">
        <v>113</v>
      </c>
      <c r="B61" s="291"/>
      <c r="C61" s="291"/>
      <c r="D61" s="292"/>
    </row>
    <row r="62" spans="1:4">
      <c r="A62" s="284" t="s">
        <v>114</v>
      </c>
      <c r="B62" s="285"/>
      <c r="C62" s="51" t="s">
        <v>2</v>
      </c>
      <c r="D62" s="43" t="s">
        <v>77</v>
      </c>
    </row>
    <row r="63" spans="1:4">
      <c r="A63" s="30" t="s">
        <v>78</v>
      </c>
      <c r="B63" s="52" t="s">
        <v>115</v>
      </c>
      <c r="C63" s="53">
        <v>8.3299999999999999E-2</v>
      </c>
      <c r="D63" s="54">
        <f>D$29*C63</f>
        <v>192.04481799999999</v>
      </c>
    </row>
    <row r="64" spans="1:4">
      <c r="A64" s="30" t="s">
        <v>80</v>
      </c>
      <c r="B64" s="52" t="s">
        <v>116</v>
      </c>
      <c r="C64" s="53">
        <f>C63/3</f>
        <v>2.7766666666666665E-2</v>
      </c>
      <c r="D64" s="54">
        <f>D$29*C64</f>
        <v>64.014939333333331</v>
      </c>
    </row>
    <row r="65" spans="1:4">
      <c r="A65" s="61" t="s">
        <v>117</v>
      </c>
      <c r="B65" s="62"/>
      <c r="C65" s="63">
        <f>SUM(C63:C64)</f>
        <v>0.11106666666666666</v>
      </c>
      <c r="D65" s="64">
        <f>C65*D$29</f>
        <v>256.05975733333332</v>
      </c>
    </row>
    <row r="66" spans="1:4">
      <c r="A66" s="30" t="s">
        <v>82</v>
      </c>
      <c r="B66" s="52" t="s">
        <v>118</v>
      </c>
      <c r="C66" s="53">
        <f>ROUND(C59*C65,4)</f>
        <v>4.0899999999999999E-2</v>
      </c>
      <c r="D66" s="54">
        <f>D$29*C66</f>
        <v>94.293313999999995</v>
      </c>
    </row>
    <row r="67" spans="1:4" ht="15.75" thickBot="1">
      <c r="A67" s="288" t="s">
        <v>86</v>
      </c>
      <c r="B67" s="289"/>
      <c r="C67" s="55">
        <f>SUM(C65:C66)</f>
        <v>0.15196666666666667</v>
      </c>
      <c r="D67" s="46">
        <f>C67*D$29</f>
        <v>350.35307133333333</v>
      </c>
    </row>
    <row r="68" spans="1:4" ht="15.75" thickBot="1">
      <c r="A68" s="57"/>
      <c r="B68" s="58"/>
      <c r="C68" s="59"/>
      <c r="D68" s="65"/>
    </row>
    <row r="69" spans="1:4">
      <c r="A69" s="290" t="s">
        <v>119</v>
      </c>
      <c r="B69" s="291"/>
      <c r="C69" s="291"/>
      <c r="D69" s="292"/>
    </row>
    <row r="70" spans="1:4">
      <c r="A70" s="284" t="s">
        <v>120</v>
      </c>
      <c r="B70" s="285"/>
      <c r="C70" s="51" t="s">
        <v>2</v>
      </c>
      <c r="D70" s="43" t="s">
        <v>77</v>
      </c>
    </row>
    <row r="71" spans="1:4">
      <c r="A71" s="30" t="s">
        <v>78</v>
      </c>
      <c r="B71" s="52" t="s">
        <v>121</v>
      </c>
      <c r="C71" s="53">
        <v>1E-3</v>
      </c>
      <c r="D71" s="54">
        <f>D$29*C71</f>
        <v>2.3054600000000001</v>
      </c>
    </row>
    <row r="72" spans="1:4">
      <c r="A72" s="30" t="s">
        <v>80</v>
      </c>
      <c r="B72" s="52" t="s">
        <v>122</v>
      </c>
      <c r="C72" s="53">
        <f>C59*C71</f>
        <v>3.6800000000000011E-4</v>
      </c>
      <c r="D72" s="54">
        <f>D$29*C72</f>
        <v>0.84840928000000027</v>
      </c>
    </row>
    <row r="73" spans="1:4" ht="15.75" thickBot="1">
      <c r="A73" s="288" t="s">
        <v>86</v>
      </c>
      <c r="B73" s="289"/>
      <c r="C73" s="55">
        <f>SUM(C71:C72)</f>
        <v>1.3680000000000001E-3</v>
      </c>
      <c r="D73" s="46">
        <f>C73*D$29</f>
        <v>3.1538692800000003</v>
      </c>
    </row>
    <row r="74" spans="1:4" ht="15.75" thickBot="1">
      <c r="A74" s="57"/>
      <c r="B74" s="58"/>
      <c r="C74" s="59"/>
      <c r="D74" s="65"/>
    </row>
    <row r="75" spans="1:4">
      <c r="A75" s="290" t="s">
        <v>123</v>
      </c>
      <c r="B75" s="291"/>
      <c r="C75" s="291"/>
      <c r="D75" s="292"/>
    </row>
    <row r="76" spans="1:4">
      <c r="A76" s="284" t="s">
        <v>124</v>
      </c>
      <c r="B76" s="285"/>
      <c r="C76" s="51" t="s">
        <v>2</v>
      </c>
      <c r="D76" s="43" t="s">
        <v>77</v>
      </c>
    </row>
    <row r="77" spans="1:4">
      <c r="A77" s="30" t="s">
        <v>78</v>
      </c>
      <c r="B77" s="52" t="s">
        <v>40</v>
      </c>
      <c r="C77" s="53">
        <v>2.6499999999999999E-2</v>
      </c>
      <c r="D77" s="54">
        <f t="shared" ref="D77:D82" si="1">D$29*C77</f>
        <v>61.09469</v>
      </c>
    </row>
    <row r="78" spans="1:4">
      <c r="A78" s="30" t="s">
        <v>80</v>
      </c>
      <c r="B78" s="52" t="s">
        <v>125</v>
      </c>
      <c r="C78" s="53">
        <f>C56*C77</f>
        <v>2.1199999999999999E-3</v>
      </c>
      <c r="D78" s="54">
        <f t="shared" si="1"/>
        <v>4.8875751999999997</v>
      </c>
    </row>
    <row r="79" spans="1:4">
      <c r="A79" s="30" t="s">
        <v>82</v>
      </c>
      <c r="B79" s="52" t="s">
        <v>126</v>
      </c>
      <c r="C79" s="53">
        <v>0.05</v>
      </c>
      <c r="D79" s="54">
        <f t="shared" si="1"/>
        <v>115.27300000000001</v>
      </c>
    </row>
    <row r="80" spans="1:4">
      <c r="A80" s="30" t="s">
        <v>84</v>
      </c>
      <c r="B80" s="52" t="s">
        <v>127</v>
      </c>
      <c r="C80" s="53">
        <v>4.0000000000000002E-4</v>
      </c>
      <c r="D80" s="54">
        <f t="shared" si="1"/>
        <v>0.922184</v>
      </c>
    </row>
    <row r="81" spans="1:4">
      <c r="A81" s="30" t="s">
        <v>94</v>
      </c>
      <c r="B81" s="52" t="s">
        <v>128</v>
      </c>
      <c r="C81" s="53">
        <f>C59*C80</f>
        <v>1.4720000000000005E-4</v>
      </c>
      <c r="D81" s="54">
        <f t="shared" si="1"/>
        <v>0.33936371200000015</v>
      </c>
    </row>
    <row r="82" spans="1:4">
      <c r="A82" s="30" t="s">
        <v>96</v>
      </c>
      <c r="B82" s="52" t="s">
        <v>129</v>
      </c>
      <c r="C82" s="53">
        <v>0.05</v>
      </c>
      <c r="D82" s="54">
        <f t="shared" si="1"/>
        <v>115.27300000000001</v>
      </c>
    </row>
    <row r="83" spans="1:4" ht="15.75" thickBot="1">
      <c r="A83" s="288" t="s">
        <v>86</v>
      </c>
      <c r="B83" s="289"/>
      <c r="C83" s="55">
        <f>ROUND(SUM(C77:C82),4)</f>
        <v>0.12920000000000001</v>
      </c>
      <c r="D83" s="46">
        <f>C83*D$29</f>
        <v>297.865432</v>
      </c>
    </row>
    <row r="84" spans="1:4" ht="15.75" thickBot="1">
      <c r="A84" s="57"/>
      <c r="B84" s="58"/>
      <c r="C84" s="59"/>
      <c r="D84" s="65"/>
    </row>
    <row r="85" spans="1:4">
      <c r="A85" s="290" t="s">
        <v>130</v>
      </c>
      <c r="B85" s="291"/>
      <c r="C85" s="291"/>
      <c r="D85" s="292"/>
    </row>
    <row r="86" spans="1:4">
      <c r="A86" s="284" t="s">
        <v>131</v>
      </c>
      <c r="B86" s="285"/>
      <c r="C86" s="51" t="s">
        <v>2</v>
      </c>
      <c r="D86" s="43" t="s">
        <v>77</v>
      </c>
    </row>
    <row r="87" spans="1:4">
      <c r="A87" s="30" t="s">
        <v>78</v>
      </c>
      <c r="B87" s="52" t="s">
        <v>132</v>
      </c>
      <c r="C87" s="53">
        <v>8.3299999999999999E-2</v>
      </c>
      <c r="D87" s="54">
        <f t="shared" ref="D87:D92" si="2">D$29*C87</f>
        <v>192.04481799999999</v>
      </c>
    </row>
    <row r="88" spans="1:4">
      <c r="A88" s="30" t="s">
        <v>80</v>
      </c>
      <c r="B88" s="52" t="s">
        <v>133</v>
      </c>
      <c r="C88" s="53">
        <v>8.9999999999999993E-3</v>
      </c>
      <c r="D88" s="54">
        <f t="shared" si="2"/>
        <v>20.749139999999997</v>
      </c>
    </row>
    <row r="89" spans="1:4">
      <c r="A89" s="30" t="s">
        <v>82</v>
      </c>
      <c r="B89" s="52" t="s">
        <v>134</v>
      </c>
      <c r="C89" s="53">
        <v>2.0000000000000001E-4</v>
      </c>
      <c r="D89" s="54">
        <f t="shared" si="2"/>
        <v>0.461092</v>
      </c>
    </row>
    <row r="90" spans="1:4">
      <c r="A90" s="30" t="s">
        <v>84</v>
      </c>
      <c r="B90" s="52" t="s">
        <v>135</v>
      </c>
      <c r="C90" s="53">
        <v>7.0000000000000001E-3</v>
      </c>
      <c r="D90" s="54">
        <f t="shared" si="2"/>
        <v>16.13822</v>
      </c>
    </row>
    <row r="91" spans="1:4">
      <c r="A91" s="30" t="s">
        <v>94</v>
      </c>
      <c r="B91" s="52" t="s">
        <v>136</v>
      </c>
      <c r="C91" s="53">
        <v>2.9999999999999997E-4</v>
      </c>
      <c r="D91" s="54">
        <f t="shared" si="2"/>
        <v>0.69163799999999998</v>
      </c>
    </row>
    <row r="92" spans="1:4">
      <c r="A92" s="30" t="s">
        <v>96</v>
      </c>
      <c r="B92" s="52" t="s">
        <v>137</v>
      </c>
      <c r="C92" s="53"/>
      <c r="D92" s="54">
        <f t="shared" si="2"/>
        <v>0</v>
      </c>
    </row>
    <row r="93" spans="1:4">
      <c r="A93" s="286" t="s">
        <v>117</v>
      </c>
      <c r="B93" s="287"/>
      <c r="C93" s="63">
        <f>SUM(C87:C92)</f>
        <v>9.98E-2</v>
      </c>
      <c r="D93" s="44">
        <f>C93*D$29</f>
        <v>230.08490800000001</v>
      </c>
    </row>
    <row r="94" spans="1:4">
      <c r="A94" s="30" t="s">
        <v>138</v>
      </c>
      <c r="B94" s="52" t="s">
        <v>139</v>
      </c>
      <c r="C94" s="53">
        <f>C59*C93</f>
        <v>3.6726400000000013E-2</v>
      </c>
      <c r="D94" s="54">
        <f>D$29*C94</f>
        <v>84.671246144000037</v>
      </c>
    </row>
    <row r="95" spans="1:4" ht="15.75" thickBot="1">
      <c r="A95" s="288" t="s">
        <v>86</v>
      </c>
      <c r="B95" s="289"/>
      <c r="C95" s="55">
        <f>SUM(C93:C94)</f>
        <v>0.13652640000000002</v>
      </c>
      <c r="D95" s="46">
        <f>C95*D$29</f>
        <v>314.75615414400005</v>
      </c>
    </row>
    <row r="96" spans="1:4" ht="15.75" thickBot="1">
      <c r="A96" s="57"/>
      <c r="B96" s="58"/>
      <c r="C96" s="59"/>
      <c r="D96" s="65"/>
    </row>
    <row r="97" spans="1:4">
      <c r="A97" s="290" t="s">
        <v>140</v>
      </c>
      <c r="B97" s="291"/>
      <c r="C97" s="291"/>
      <c r="D97" s="292"/>
    </row>
    <row r="98" spans="1:4">
      <c r="A98" s="284" t="s">
        <v>141</v>
      </c>
      <c r="B98" s="285"/>
      <c r="C98" s="51" t="s">
        <v>2</v>
      </c>
      <c r="D98" s="43" t="s">
        <v>77</v>
      </c>
    </row>
    <row r="99" spans="1:4">
      <c r="A99" s="30" t="s">
        <v>142</v>
      </c>
      <c r="B99" s="52" t="s">
        <v>143</v>
      </c>
      <c r="C99" s="53">
        <f>C59</f>
        <v>0.3680000000000001</v>
      </c>
      <c r="D99" s="54">
        <f>D$29*C99</f>
        <v>848.40928000000031</v>
      </c>
    </row>
    <row r="100" spans="1:4">
      <c r="A100" s="30" t="s">
        <v>144</v>
      </c>
      <c r="B100" s="52" t="s">
        <v>145</v>
      </c>
      <c r="C100" s="53">
        <f>C67</f>
        <v>0.15196666666666667</v>
      </c>
      <c r="D100" s="54">
        <f>D$29*C100</f>
        <v>350.35307133333333</v>
      </c>
    </row>
    <row r="101" spans="1:4">
      <c r="A101" s="30" t="s">
        <v>146</v>
      </c>
      <c r="B101" s="52" t="s">
        <v>147</v>
      </c>
      <c r="C101" s="53">
        <f>C73</f>
        <v>1.3680000000000001E-3</v>
      </c>
      <c r="D101" s="54">
        <f>D$29*C101</f>
        <v>3.1538692800000003</v>
      </c>
    </row>
    <row r="102" spans="1:4">
      <c r="A102" s="30" t="s">
        <v>148</v>
      </c>
      <c r="B102" s="52" t="s">
        <v>149</v>
      </c>
      <c r="C102" s="53">
        <f>C83</f>
        <v>0.12920000000000001</v>
      </c>
      <c r="D102" s="54">
        <f>D$29*C102</f>
        <v>297.865432</v>
      </c>
    </row>
    <row r="103" spans="1:4">
      <c r="A103" s="30" t="s">
        <v>150</v>
      </c>
      <c r="B103" s="52" t="s">
        <v>151</v>
      </c>
      <c r="C103" s="53">
        <f>C95</f>
        <v>0.13652640000000002</v>
      </c>
      <c r="D103" s="54">
        <f>D$29*C103</f>
        <v>314.75615414400005</v>
      </c>
    </row>
    <row r="104" spans="1:4">
      <c r="A104" s="30" t="s">
        <v>152</v>
      </c>
      <c r="B104" s="52" t="s">
        <v>137</v>
      </c>
      <c r="C104" s="53"/>
      <c r="D104" s="44"/>
    </row>
    <row r="105" spans="1:4" ht="15.75" thickBot="1">
      <c r="A105" s="293" t="s">
        <v>86</v>
      </c>
      <c r="B105" s="294"/>
      <c r="C105" s="55">
        <f>SUM(C99:C104)</f>
        <v>0.78706106666666686</v>
      </c>
      <c r="D105" s="46">
        <f>SUM(D99:D104)</f>
        <v>1814.5378067573338</v>
      </c>
    </row>
    <row r="106" spans="1:4" ht="15.75" thickBot="1">
      <c r="A106" s="36"/>
      <c r="B106" s="36"/>
      <c r="C106" s="59"/>
      <c r="D106" s="66"/>
    </row>
    <row r="107" spans="1:4">
      <c r="A107" s="290" t="s">
        <v>153</v>
      </c>
      <c r="B107" s="291"/>
      <c r="C107" s="67"/>
      <c r="D107" s="41"/>
    </row>
    <row r="108" spans="1:4">
      <c r="A108" s="284" t="s">
        <v>154</v>
      </c>
      <c r="B108" s="285"/>
      <c r="C108" s="51" t="s">
        <v>2</v>
      </c>
      <c r="D108" s="43" t="s">
        <v>77</v>
      </c>
    </row>
    <row r="109" spans="1:4">
      <c r="A109" s="30" t="s">
        <v>78</v>
      </c>
      <c r="B109" s="52" t="s">
        <v>155</v>
      </c>
      <c r="C109" s="53">
        <v>7.0000000000000007E-2</v>
      </c>
      <c r="D109" s="44">
        <f>C109*D125</f>
        <v>449.29360000000003</v>
      </c>
    </row>
    <row r="110" spans="1:4">
      <c r="A110" s="30" t="s">
        <v>80</v>
      </c>
      <c r="B110" s="52" t="s">
        <v>156</v>
      </c>
      <c r="C110" s="63">
        <f>SUM(C111:C113)</f>
        <v>8.6499999999999994E-2</v>
      </c>
      <c r="D110" s="64">
        <f>SUM(D111:D113)</f>
        <v>555.19851999999992</v>
      </c>
    </row>
    <row r="111" spans="1:4">
      <c r="A111" s="30"/>
      <c r="B111" s="52" t="s">
        <v>157</v>
      </c>
      <c r="C111" s="53">
        <v>6.4999999999999997E-3</v>
      </c>
      <c r="D111" s="44">
        <f>C111*D125</f>
        <v>41.720119999999994</v>
      </c>
    </row>
    <row r="112" spans="1:4">
      <c r="A112" s="30"/>
      <c r="B112" s="52" t="s">
        <v>158</v>
      </c>
      <c r="C112" s="53">
        <v>0.03</v>
      </c>
      <c r="D112" s="44">
        <f>C112*D125</f>
        <v>192.55439999999999</v>
      </c>
    </row>
    <row r="113" spans="1:4">
      <c r="A113" s="30"/>
      <c r="B113" s="52" t="s">
        <v>159</v>
      </c>
      <c r="C113" s="53">
        <v>0.05</v>
      </c>
      <c r="D113" s="44">
        <f>C113*D125</f>
        <v>320.92399999999998</v>
      </c>
    </row>
    <row r="114" spans="1:4">
      <c r="A114" s="30" t="s">
        <v>82</v>
      </c>
      <c r="B114" s="52" t="s">
        <v>53</v>
      </c>
      <c r="C114" s="53">
        <v>0.05</v>
      </c>
      <c r="D114" s="44">
        <f>C114*D125</f>
        <v>320.92399999999998</v>
      </c>
    </row>
    <row r="115" spans="1:4" ht="15.75" thickBot="1">
      <c r="A115" s="282" t="s">
        <v>86</v>
      </c>
      <c r="B115" s="283"/>
      <c r="C115" s="55">
        <f>SUM(C109+C110+C114)</f>
        <v>0.20650000000000002</v>
      </c>
      <c r="D115" s="46">
        <f>D109+D110+D114</f>
        <v>1325.4161199999999</v>
      </c>
    </row>
    <row r="116" spans="1:4" ht="15.75" thickBot="1">
      <c r="A116" s="36"/>
      <c r="B116" s="36"/>
      <c r="C116" s="59"/>
      <c r="D116" s="38"/>
    </row>
    <row r="117" spans="1:4">
      <c r="A117" s="295" t="s">
        <v>160</v>
      </c>
      <c r="B117" s="296"/>
      <c r="C117" s="296"/>
      <c r="D117" s="297"/>
    </row>
    <row r="118" spans="1:4">
      <c r="A118" s="68"/>
      <c r="B118" s="69" t="s">
        <v>161</v>
      </c>
      <c r="C118" s="70"/>
      <c r="D118" s="43" t="s">
        <v>77</v>
      </c>
    </row>
    <row r="119" spans="1:4">
      <c r="A119" s="71" t="s">
        <v>78</v>
      </c>
      <c r="B119" s="72" t="s">
        <v>162</v>
      </c>
      <c r="C119" s="51"/>
      <c r="D119" s="73">
        <f>D29</f>
        <v>2305.46</v>
      </c>
    </row>
    <row r="120" spans="1:4">
      <c r="A120" s="71" t="s">
        <v>80</v>
      </c>
      <c r="B120" s="72" t="s">
        <v>163</v>
      </c>
      <c r="C120" s="51"/>
      <c r="D120" s="73">
        <f>D39</f>
        <v>855.22962962962958</v>
      </c>
    </row>
    <row r="121" spans="1:4">
      <c r="A121" s="71" t="s">
        <v>82</v>
      </c>
      <c r="B121" s="74" t="s">
        <v>164</v>
      </c>
      <c r="C121" s="51"/>
      <c r="D121" s="73">
        <f>D46</f>
        <v>117.84</v>
      </c>
    </row>
    <row r="122" spans="1:4">
      <c r="A122" s="71" t="s">
        <v>84</v>
      </c>
      <c r="B122" s="72" t="s">
        <v>165</v>
      </c>
      <c r="C122" s="51"/>
      <c r="D122" s="73">
        <f>D105</f>
        <v>1814.5378067573338</v>
      </c>
    </row>
    <row r="123" spans="1:4">
      <c r="A123" s="298" t="s">
        <v>166</v>
      </c>
      <c r="B123" s="299"/>
      <c r="C123" s="51"/>
      <c r="D123" s="75">
        <f>SUM(D119:D122)</f>
        <v>5093.0674363869639</v>
      </c>
    </row>
    <row r="124" spans="1:4">
      <c r="A124" s="71" t="s">
        <v>94</v>
      </c>
      <c r="B124" s="72" t="s">
        <v>167</v>
      </c>
      <c r="C124" s="51"/>
      <c r="D124" s="75">
        <f>D115</f>
        <v>1325.4161199999999</v>
      </c>
    </row>
    <row r="125" spans="1:4" ht="15.75" thickBot="1">
      <c r="A125" s="282" t="s">
        <v>168</v>
      </c>
      <c r="B125" s="283"/>
      <c r="C125" s="283"/>
      <c r="D125" s="46">
        <f>ROUND((D123)/(1-C115),2)</f>
        <v>6418.48</v>
      </c>
    </row>
  </sheetData>
  <mergeCells count="54">
    <mergeCell ref="C14:D14"/>
    <mergeCell ref="A8:D8"/>
    <mergeCell ref="A10:D10"/>
    <mergeCell ref="A11:D11"/>
    <mergeCell ref="A12:D12"/>
    <mergeCell ref="C13:D13"/>
    <mergeCell ref="B33:C33"/>
    <mergeCell ref="C19:D19"/>
    <mergeCell ref="C20:D20"/>
    <mergeCell ref="A21:D21"/>
    <mergeCell ref="B23:C23"/>
    <mergeCell ref="B24:C24"/>
    <mergeCell ref="B25:C25"/>
    <mergeCell ref="B26:C26"/>
    <mergeCell ref="B27:C27"/>
    <mergeCell ref="A28:C28"/>
    <mergeCell ref="B29:C29"/>
    <mergeCell ref="B32:C32"/>
    <mergeCell ref="A49:D49"/>
    <mergeCell ref="B34:C34"/>
    <mergeCell ref="B35:C35"/>
    <mergeCell ref="B36:C36"/>
    <mergeCell ref="B37:C37"/>
    <mergeCell ref="B38:C38"/>
    <mergeCell ref="A39:C39"/>
    <mergeCell ref="B42:C42"/>
    <mergeCell ref="B43:C43"/>
    <mergeCell ref="B44:C44"/>
    <mergeCell ref="B45:C45"/>
    <mergeCell ref="A46:C46"/>
    <mergeCell ref="A85:D85"/>
    <mergeCell ref="A50:B50"/>
    <mergeCell ref="A59:B59"/>
    <mergeCell ref="A61:D61"/>
    <mergeCell ref="A62:B62"/>
    <mergeCell ref="A67:B67"/>
    <mergeCell ref="A69:D69"/>
    <mergeCell ref="A70:B70"/>
    <mergeCell ref="A73:B73"/>
    <mergeCell ref="A75:D75"/>
    <mergeCell ref="A76:B76"/>
    <mergeCell ref="A83:B83"/>
    <mergeCell ref="A125:C125"/>
    <mergeCell ref="A86:B86"/>
    <mergeCell ref="A93:B93"/>
    <mergeCell ref="A95:B95"/>
    <mergeCell ref="A97:D97"/>
    <mergeCell ref="A98:B98"/>
    <mergeCell ref="A105:B105"/>
    <mergeCell ref="A107:B107"/>
    <mergeCell ref="A108:B108"/>
    <mergeCell ref="A115:B115"/>
    <mergeCell ref="A117:D117"/>
    <mergeCell ref="A123:B123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4"/>
  <sheetViews>
    <sheetView topLeftCell="A44" workbookViewId="0">
      <selection activeCell="J54" sqref="J54"/>
    </sheetView>
  </sheetViews>
  <sheetFormatPr defaultColWidth="8.7109375" defaultRowHeight="15.75"/>
  <cols>
    <col min="1" max="1" width="8.140625" style="116" customWidth="1"/>
    <col min="2" max="2" width="13.42578125" style="116" customWidth="1"/>
    <col min="3" max="3" width="46.28515625" style="116" customWidth="1"/>
    <col min="4" max="4" width="14.42578125" style="116" customWidth="1"/>
    <col min="5" max="5" width="15.7109375" style="116" customWidth="1"/>
    <col min="6" max="16384" width="8.7109375" style="116"/>
  </cols>
  <sheetData>
    <row r="1" spans="1:5" customFormat="1" ht="15">
      <c r="A1" s="429"/>
      <c r="B1" s="430"/>
      <c r="C1" s="433" t="s">
        <v>233</v>
      </c>
      <c r="D1" s="434"/>
      <c r="E1" s="435"/>
    </row>
    <row r="2" spans="1:5" customFormat="1" ht="43.9" customHeight="1" thickBot="1">
      <c r="A2" s="431"/>
      <c r="B2" s="432"/>
      <c r="C2" s="436" t="s">
        <v>234</v>
      </c>
      <c r="D2" s="437"/>
      <c r="E2" s="438"/>
    </row>
    <row r="3" spans="1:5" customFormat="1" ht="18.600000000000001" customHeight="1">
      <c r="A3" s="109" t="s">
        <v>235</v>
      </c>
      <c r="B3" s="110">
        <v>44075</v>
      </c>
      <c r="C3" s="439" t="s">
        <v>236</v>
      </c>
      <c r="D3" s="440"/>
      <c r="E3" s="441"/>
    </row>
    <row r="4" spans="1:5" customFormat="1" ht="51" customHeight="1">
      <c r="A4" s="111" t="s">
        <v>237</v>
      </c>
      <c r="B4" s="112">
        <v>1</v>
      </c>
      <c r="C4" s="442"/>
      <c r="D4" s="443"/>
      <c r="E4" s="444"/>
    </row>
    <row r="5" spans="1:5" ht="31.5">
      <c r="A5" s="113" t="s">
        <v>193</v>
      </c>
      <c r="B5" s="445" t="s">
        <v>194</v>
      </c>
      <c r="C5" s="445"/>
      <c r="D5" s="114" t="s">
        <v>238</v>
      </c>
      <c r="E5" s="115" t="s">
        <v>239</v>
      </c>
    </row>
    <row r="6" spans="1:5">
      <c r="A6" s="117" t="s">
        <v>240</v>
      </c>
      <c r="B6" s="118"/>
      <c r="C6" s="118"/>
      <c r="D6" s="118"/>
      <c r="E6" s="119"/>
    </row>
    <row r="7" spans="1:5">
      <c r="A7" s="120" t="s">
        <v>241</v>
      </c>
      <c r="B7" s="428" t="s">
        <v>242</v>
      </c>
      <c r="C7" s="428"/>
      <c r="D7" s="121">
        <v>0.2</v>
      </c>
      <c r="E7" s="122">
        <v>0.2</v>
      </c>
    </row>
    <row r="8" spans="1:5">
      <c r="A8" s="123" t="s">
        <v>243</v>
      </c>
      <c r="B8" s="447" t="s">
        <v>244</v>
      </c>
      <c r="C8" s="447"/>
      <c r="D8" s="124">
        <v>1.4999999999999999E-2</v>
      </c>
      <c r="E8" s="125">
        <v>1.4999999999999999E-2</v>
      </c>
    </row>
    <row r="9" spans="1:5">
      <c r="A9" s="123" t="s">
        <v>245</v>
      </c>
      <c r="B9" s="447" t="s">
        <v>246</v>
      </c>
      <c r="C9" s="447"/>
      <c r="D9" s="124">
        <v>0.01</v>
      </c>
      <c r="E9" s="125">
        <v>0.01</v>
      </c>
    </row>
    <row r="10" spans="1:5">
      <c r="A10" s="123" t="s">
        <v>247</v>
      </c>
      <c r="B10" s="447" t="s">
        <v>248</v>
      </c>
      <c r="C10" s="447"/>
      <c r="D10" s="124">
        <v>2E-3</v>
      </c>
      <c r="E10" s="125">
        <v>2E-3</v>
      </c>
    </row>
    <row r="11" spans="1:5">
      <c r="A11" s="123" t="s">
        <v>249</v>
      </c>
      <c r="B11" s="447" t="s">
        <v>250</v>
      </c>
      <c r="C11" s="447"/>
      <c r="D11" s="124">
        <v>6.0000000000000001E-3</v>
      </c>
      <c r="E11" s="125">
        <v>6.0000000000000001E-3</v>
      </c>
    </row>
    <row r="12" spans="1:5">
      <c r="A12" s="123" t="s">
        <v>251</v>
      </c>
      <c r="B12" s="447" t="s">
        <v>252</v>
      </c>
      <c r="C12" s="447"/>
      <c r="D12" s="124">
        <v>2.5000000000000001E-2</v>
      </c>
      <c r="E12" s="125">
        <v>2.5000000000000001E-2</v>
      </c>
    </row>
    <row r="13" spans="1:5">
      <c r="A13" s="123" t="s">
        <v>253</v>
      </c>
      <c r="B13" s="447" t="s">
        <v>254</v>
      </c>
      <c r="C13" s="447"/>
      <c r="D13" s="124">
        <v>0.03</v>
      </c>
      <c r="E13" s="125">
        <v>0.03</v>
      </c>
    </row>
    <row r="14" spans="1:5">
      <c r="A14" s="123" t="s">
        <v>255</v>
      </c>
      <c r="B14" s="447" t="s">
        <v>256</v>
      </c>
      <c r="C14" s="447"/>
      <c r="D14" s="124">
        <v>0.08</v>
      </c>
      <c r="E14" s="125">
        <v>0.08</v>
      </c>
    </row>
    <row r="15" spans="1:5">
      <c r="A15" s="123" t="s">
        <v>257</v>
      </c>
      <c r="B15" s="447" t="s">
        <v>202</v>
      </c>
      <c r="C15" s="447"/>
      <c r="D15" s="124">
        <v>0.01</v>
      </c>
      <c r="E15" s="125">
        <v>0.01</v>
      </c>
    </row>
    <row r="16" spans="1:5">
      <c r="A16" s="123" t="s">
        <v>258</v>
      </c>
      <c r="B16" s="447" t="s">
        <v>259</v>
      </c>
      <c r="C16" s="447"/>
      <c r="D16" s="124">
        <v>0</v>
      </c>
      <c r="E16" s="125">
        <v>0</v>
      </c>
    </row>
    <row r="17" spans="1:5">
      <c r="A17" s="126" t="s">
        <v>78</v>
      </c>
      <c r="B17" s="448" t="s">
        <v>260</v>
      </c>
      <c r="C17" s="448"/>
      <c r="D17" s="127">
        <f>SUM(D7:D16)</f>
        <v>0.37800000000000006</v>
      </c>
      <c r="E17" s="128">
        <f>SUM(E7:E16)</f>
        <v>0.37800000000000006</v>
      </c>
    </row>
    <row r="18" spans="1:5">
      <c r="A18" s="117" t="s">
        <v>261</v>
      </c>
      <c r="B18" s="118"/>
      <c r="C18" s="118"/>
      <c r="D18" s="129"/>
      <c r="E18" s="130"/>
    </row>
    <row r="19" spans="1:5">
      <c r="A19" s="120" t="s">
        <v>262</v>
      </c>
      <c r="B19" s="449" t="s">
        <v>204</v>
      </c>
      <c r="C19" s="449"/>
      <c r="D19" s="121">
        <v>0.1787</v>
      </c>
      <c r="E19" s="122" t="s">
        <v>263</v>
      </c>
    </row>
    <row r="20" spans="1:5">
      <c r="A20" s="123" t="s">
        <v>264</v>
      </c>
      <c r="B20" s="446" t="s">
        <v>205</v>
      </c>
      <c r="C20" s="446"/>
      <c r="D20" s="124">
        <v>3.95E-2</v>
      </c>
      <c r="E20" s="125" t="s">
        <v>263</v>
      </c>
    </row>
    <row r="21" spans="1:5">
      <c r="A21" s="123" t="s">
        <v>265</v>
      </c>
      <c r="B21" s="446" t="s">
        <v>206</v>
      </c>
      <c r="C21" s="446"/>
      <c r="D21" s="124">
        <v>8.8999999999999999E-3</v>
      </c>
      <c r="E21" s="125">
        <v>6.8999999999999999E-3</v>
      </c>
    </row>
    <row r="22" spans="1:5">
      <c r="A22" s="123" t="s">
        <v>266</v>
      </c>
      <c r="B22" s="446" t="s">
        <v>31</v>
      </c>
      <c r="C22" s="446"/>
      <c r="D22" s="124">
        <v>0.10730000000000001</v>
      </c>
      <c r="E22" s="125">
        <v>8.3299999999999999E-2</v>
      </c>
    </row>
    <row r="23" spans="1:5">
      <c r="A23" s="123" t="s">
        <v>267</v>
      </c>
      <c r="B23" s="446" t="s">
        <v>134</v>
      </c>
      <c r="C23" s="446"/>
      <c r="D23" s="124">
        <v>6.9999999999999999E-4</v>
      </c>
      <c r="E23" s="125">
        <v>5.9999999999999995E-4</v>
      </c>
    </row>
    <row r="24" spans="1:5">
      <c r="A24" s="123" t="s">
        <v>268</v>
      </c>
      <c r="B24" s="446" t="s">
        <v>269</v>
      </c>
      <c r="C24" s="446"/>
      <c r="D24" s="124">
        <v>7.1999999999999998E-3</v>
      </c>
      <c r="E24" s="125">
        <v>5.5999999999999999E-3</v>
      </c>
    </row>
    <row r="25" spans="1:5">
      <c r="A25" s="123" t="s">
        <v>270</v>
      </c>
      <c r="B25" s="446" t="s">
        <v>208</v>
      </c>
      <c r="C25" s="446"/>
      <c r="D25" s="124">
        <v>1.46E-2</v>
      </c>
      <c r="E25" s="125" t="s">
        <v>263</v>
      </c>
    </row>
    <row r="26" spans="1:5">
      <c r="A26" s="123" t="s">
        <v>271</v>
      </c>
      <c r="B26" s="446" t="s">
        <v>272</v>
      </c>
      <c r="C26" s="446"/>
      <c r="D26" s="124">
        <v>1.1000000000000001E-3</v>
      </c>
      <c r="E26" s="125">
        <v>8.9999999999999998E-4</v>
      </c>
    </row>
    <row r="27" spans="1:5">
      <c r="A27" s="123" t="s">
        <v>273</v>
      </c>
      <c r="B27" s="446" t="s">
        <v>274</v>
      </c>
      <c r="C27" s="446"/>
      <c r="D27" s="124">
        <v>7.4200000000000002E-2</v>
      </c>
      <c r="E27" s="125">
        <v>5.7599999999999998E-2</v>
      </c>
    </row>
    <row r="28" spans="1:5">
      <c r="A28" s="123" t="s">
        <v>275</v>
      </c>
      <c r="B28" s="446" t="s">
        <v>214</v>
      </c>
      <c r="C28" s="446"/>
      <c r="D28" s="124">
        <v>2.9999999999999997E-4</v>
      </c>
      <c r="E28" s="125">
        <v>2.9999999999999997E-4</v>
      </c>
    </row>
    <row r="29" spans="1:5">
      <c r="A29" s="126" t="s">
        <v>80</v>
      </c>
      <c r="B29" s="448" t="s">
        <v>260</v>
      </c>
      <c r="C29" s="448"/>
      <c r="D29" s="127">
        <f>SUM(D19:D28)</f>
        <v>0.4325</v>
      </c>
      <c r="E29" s="128">
        <f>SUM(E19:E28)</f>
        <v>0.15519999999999998</v>
      </c>
    </row>
    <row r="30" spans="1:5">
      <c r="A30" s="131" t="s">
        <v>276</v>
      </c>
      <c r="B30" s="132"/>
      <c r="C30" s="132"/>
      <c r="D30" s="133"/>
      <c r="E30" s="134"/>
    </row>
    <row r="31" spans="1:5">
      <c r="A31" s="120" t="s">
        <v>277</v>
      </c>
      <c r="B31" s="449" t="s">
        <v>278</v>
      </c>
      <c r="C31" s="449"/>
      <c r="D31" s="121">
        <v>4.7199999999999999E-2</v>
      </c>
      <c r="E31" s="122">
        <v>3.6700000000000003E-2</v>
      </c>
    </row>
    <row r="32" spans="1:5">
      <c r="A32" s="123" t="s">
        <v>39</v>
      </c>
      <c r="B32" s="446" t="s">
        <v>127</v>
      </c>
      <c r="C32" s="446"/>
      <c r="D32" s="124">
        <v>1.1000000000000001E-3</v>
      </c>
      <c r="E32" s="125">
        <v>8.9999999999999998E-4</v>
      </c>
    </row>
    <row r="33" spans="1:5">
      <c r="A33" s="123" t="s">
        <v>279</v>
      </c>
      <c r="B33" s="446" t="s">
        <v>280</v>
      </c>
      <c r="C33" s="446"/>
      <c r="D33" s="124">
        <v>5.8299999999999998E-2</v>
      </c>
      <c r="E33" s="125">
        <v>4.53E-2</v>
      </c>
    </row>
    <row r="34" spans="1:5">
      <c r="A34" s="123" t="s">
        <v>281</v>
      </c>
      <c r="B34" s="446" t="s">
        <v>220</v>
      </c>
      <c r="C34" s="446"/>
      <c r="D34" s="124">
        <v>3.9800000000000002E-2</v>
      </c>
      <c r="E34" s="125">
        <v>3.09E-2</v>
      </c>
    </row>
    <row r="35" spans="1:5">
      <c r="A35" s="123" t="s">
        <v>282</v>
      </c>
      <c r="B35" s="446" t="s">
        <v>184</v>
      </c>
      <c r="C35" s="446"/>
      <c r="D35" s="124">
        <v>4.0000000000000001E-3</v>
      </c>
      <c r="E35" s="125">
        <v>3.0999999999999999E-3</v>
      </c>
    </row>
    <row r="36" spans="1:5">
      <c r="A36" s="126" t="s">
        <v>82</v>
      </c>
      <c r="B36" s="448" t="s">
        <v>260</v>
      </c>
      <c r="C36" s="448"/>
      <c r="D36" s="127">
        <f>SUM(D31:D35)</f>
        <v>0.15040000000000001</v>
      </c>
      <c r="E36" s="128">
        <f>SUM(E31:E35)</f>
        <v>0.1169</v>
      </c>
    </row>
    <row r="37" spans="1:5">
      <c r="A37" s="117" t="s">
        <v>283</v>
      </c>
      <c r="B37" s="118"/>
      <c r="C37" s="118"/>
      <c r="D37" s="129"/>
      <c r="E37" s="130"/>
    </row>
    <row r="38" spans="1:5">
      <c r="A38" s="120" t="s">
        <v>284</v>
      </c>
      <c r="B38" s="449" t="s">
        <v>285</v>
      </c>
      <c r="C38" s="449"/>
      <c r="D38" s="121">
        <v>0.16350000000000001</v>
      </c>
      <c r="E38" s="122">
        <v>5.8700000000000002E-2</v>
      </c>
    </row>
    <row r="39" spans="1:5" ht="31.9" customHeight="1">
      <c r="A39" s="123" t="s">
        <v>286</v>
      </c>
      <c r="B39" s="453" t="s">
        <v>287</v>
      </c>
      <c r="C39" s="453"/>
      <c r="D39" s="124">
        <v>4.1999999999999997E-3</v>
      </c>
      <c r="E39" s="125">
        <v>3.3E-3</v>
      </c>
    </row>
    <row r="40" spans="1:5">
      <c r="A40" s="123" t="s">
        <v>84</v>
      </c>
      <c r="B40" s="454" t="s">
        <v>260</v>
      </c>
      <c r="C40" s="454"/>
      <c r="D40" s="135">
        <f>SUM(D38:D39)</f>
        <v>0.16770000000000002</v>
      </c>
      <c r="E40" s="136">
        <f>SUM(E38:E39)</f>
        <v>6.2E-2</v>
      </c>
    </row>
    <row r="41" spans="1:5" ht="16.5" thickBot="1">
      <c r="A41" s="450" t="s">
        <v>288</v>
      </c>
      <c r="B41" s="451"/>
      <c r="C41" s="451"/>
      <c r="D41" s="137">
        <f>SUM(D40,D36,D29,D17)</f>
        <v>1.1286</v>
      </c>
      <c r="E41" s="138">
        <f>SUM(E40,E36,E29,E17)</f>
        <v>0.71209999999999996</v>
      </c>
    </row>
    <row r="44" spans="1:5">
      <c r="A44" s="452"/>
      <c r="B44" s="452"/>
      <c r="C44" s="452"/>
      <c r="D44" s="452"/>
      <c r="E44" s="452"/>
    </row>
  </sheetData>
  <mergeCells count="38">
    <mergeCell ref="A41:C41"/>
    <mergeCell ref="A44:E44"/>
    <mergeCell ref="B34:C34"/>
    <mergeCell ref="B35:C35"/>
    <mergeCell ref="B36:C36"/>
    <mergeCell ref="B38:C38"/>
    <mergeCell ref="B39:C39"/>
    <mergeCell ref="B40:C40"/>
    <mergeCell ref="B33:C33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1:C31"/>
    <mergeCell ref="B32:C32"/>
    <mergeCell ref="B20:C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7:C7"/>
    <mergeCell ref="A1:B2"/>
    <mergeCell ref="C1:E1"/>
    <mergeCell ref="C2:E2"/>
    <mergeCell ref="C3:E4"/>
    <mergeCell ref="B5:C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7:G18"/>
  <sheetViews>
    <sheetView workbookViewId="0">
      <selection activeCell="G8" sqref="G8:G18"/>
    </sheetView>
  </sheetViews>
  <sheetFormatPr defaultRowHeight="15"/>
  <cols>
    <col min="6" max="6" width="15.5703125" style="173" bestFit="1" customWidth="1"/>
    <col min="7" max="7" width="8.85546875" style="140"/>
  </cols>
  <sheetData>
    <row r="7" spans="5:7">
      <c r="E7" t="s">
        <v>389</v>
      </c>
      <c r="F7" s="173" t="s">
        <v>390</v>
      </c>
    </row>
    <row r="8" spans="5:7">
      <c r="E8" t="s">
        <v>391</v>
      </c>
      <c r="F8" s="173">
        <v>4706287.8</v>
      </c>
      <c r="G8" s="140">
        <f>1-F9/$F$8</f>
        <v>2.1248169310852605E-2</v>
      </c>
    </row>
    <row r="9" spans="5:7">
      <c r="F9" s="173">
        <v>4606287.8</v>
      </c>
      <c r="G9" s="140">
        <f t="shared" ref="G9:G18" si="0">1-F10/$F$8</f>
        <v>1</v>
      </c>
    </row>
    <row r="10" spans="5:7">
      <c r="G10" s="140">
        <f t="shared" si="0"/>
        <v>1</v>
      </c>
    </row>
    <row r="11" spans="5:7">
      <c r="G11" s="140">
        <f t="shared" si="0"/>
        <v>1</v>
      </c>
    </row>
    <row r="12" spans="5:7">
      <c r="G12" s="140">
        <f t="shared" si="0"/>
        <v>1</v>
      </c>
    </row>
    <row r="13" spans="5:7">
      <c r="G13" s="140">
        <f t="shared" si="0"/>
        <v>1</v>
      </c>
    </row>
    <row r="14" spans="5:7">
      <c r="G14" s="140">
        <f t="shared" si="0"/>
        <v>1</v>
      </c>
    </row>
    <row r="15" spans="5:7">
      <c r="G15" s="140">
        <f t="shared" si="0"/>
        <v>1</v>
      </c>
    </row>
    <row r="16" spans="5:7">
      <c r="G16" s="140">
        <f t="shared" si="0"/>
        <v>1</v>
      </c>
    </row>
    <row r="17" spans="7:7">
      <c r="G17" s="140">
        <f t="shared" si="0"/>
        <v>1</v>
      </c>
    </row>
    <row r="18" spans="7:7">
      <c r="G18" s="140">
        <f t="shared" si="0"/>
        <v>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1"/>
  <sheetViews>
    <sheetView zoomScale="85" zoomScaleNormal="85" zoomScaleSheetLayoutView="100" workbookViewId="0">
      <selection activeCell="H27" sqref="H27"/>
    </sheetView>
  </sheetViews>
  <sheetFormatPr defaultRowHeight="15"/>
  <cols>
    <col min="3" max="3" width="45" bestFit="1" customWidth="1"/>
    <col min="4" max="4" width="11" customWidth="1"/>
    <col min="6" max="6" width="12.85546875" bestFit="1" customWidth="1"/>
    <col min="7" max="7" width="14.140625" customWidth="1"/>
    <col min="8" max="8" width="16.140625" bestFit="1" customWidth="1"/>
    <col min="9" max="9" width="17.42578125" customWidth="1"/>
    <col min="10" max="14" width="6.7109375" customWidth="1"/>
  </cols>
  <sheetData>
    <row r="1" spans="2:9" ht="24.75" customHeight="1" thickBot="1">
      <c r="B1" s="334" t="s">
        <v>392</v>
      </c>
      <c r="C1" s="335"/>
      <c r="D1" s="335"/>
      <c r="E1" s="335"/>
      <c r="F1" s="335"/>
      <c r="G1" s="335"/>
      <c r="H1" s="335"/>
      <c r="I1" s="336"/>
    </row>
    <row r="2" spans="2:9" ht="8.25" customHeight="1" thickBot="1">
      <c r="B2" s="339" t="str">
        <f>UPPER(H3)</f>
        <v/>
      </c>
      <c r="C2" s="339"/>
      <c r="D2" s="339"/>
      <c r="E2" s="339"/>
      <c r="F2" s="339"/>
      <c r="G2" s="339"/>
      <c r="H2" s="339"/>
      <c r="I2" s="339"/>
    </row>
    <row r="3" spans="2:9" ht="15.75" thickBot="1">
      <c r="B3" s="337" t="s">
        <v>1</v>
      </c>
      <c r="C3" s="337" t="s">
        <v>322</v>
      </c>
      <c r="D3" s="337" t="s">
        <v>384</v>
      </c>
      <c r="E3" s="337" t="s">
        <v>326</v>
      </c>
      <c r="F3" s="343" t="s">
        <v>3</v>
      </c>
      <c r="G3" s="344"/>
      <c r="H3" s="344"/>
      <c r="I3" s="345"/>
    </row>
    <row r="4" spans="2:9" ht="15.75" thickBot="1">
      <c r="B4" s="338"/>
      <c r="C4" s="338"/>
      <c r="D4" s="338"/>
      <c r="E4" s="338"/>
      <c r="F4" s="249" t="s">
        <v>394</v>
      </c>
      <c r="G4" s="256" t="s">
        <v>327</v>
      </c>
      <c r="H4" s="250" t="s">
        <v>328</v>
      </c>
      <c r="I4" s="250" t="s">
        <v>329</v>
      </c>
    </row>
    <row r="5" spans="2:9">
      <c r="B5" s="252" t="s">
        <v>316</v>
      </c>
      <c r="C5" s="251" t="s">
        <v>395</v>
      </c>
      <c r="D5" s="248" t="s">
        <v>381</v>
      </c>
      <c r="E5" s="260">
        <v>4</v>
      </c>
      <c r="F5" s="340"/>
      <c r="G5" s="237">
        <f>'E.O. D'!I58</f>
        <v>0</v>
      </c>
      <c r="H5" s="247">
        <f>ROUND(G5*E5,2)</f>
        <v>0</v>
      </c>
      <c r="I5" s="253">
        <f>ROUND(H5*12,2)</f>
        <v>0</v>
      </c>
    </row>
    <row r="6" spans="2:9">
      <c r="B6" s="254" t="s">
        <v>317</v>
      </c>
      <c r="C6" s="234" t="s">
        <v>395</v>
      </c>
      <c r="D6" s="236" t="s">
        <v>382</v>
      </c>
      <c r="E6" s="261">
        <v>4</v>
      </c>
      <c r="F6" s="341"/>
      <c r="G6" s="235">
        <f>'E.O. N'!I60</f>
        <v>0</v>
      </c>
      <c r="H6" s="175">
        <f>ROUND(G6*E6,2)</f>
        <v>0</v>
      </c>
      <c r="I6" s="253">
        <f t="shared" ref="I6:I17" si="0">ROUND(H6*12,2)</f>
        <v>0</v>
      </c>
    </row>
    <row r="7" spans="2:9">
      <c r="B7" s="254" t="s">
        <v>318</v>
      </c>
      <c r="C7" s="234" t="s">
        <v>396</v>
      </c>
      <c r="D7" s="236" t="s">
        <v>381</v>
      </c>
      <c r="E7" s="261">
        <v>23</v>
      </c>
      <c r="F7" s="342"/>
      <c r="G7" s="235">
        <f>'A.C.O.P. D'!I58</f>
        <v>0</v>
      </c>
      <c r="H7" s="175">
        <f t="shared" ref="H7:H17" si="1">ROUND(G7*E7,2)</f>
        <v>0</v>
      </c>
      <c r="I7" s="253">
        <f t="shared" si="0"/>
        <v>0</v>
      </c>
    </row>
    <row r="8" spans="2:9">
      <c r="B8" s="254" t="s">
        <v>319</v>
      </c>
      <c r="C8" s="234" t="s">
        <v>396</v>
      </c>
      <c r="D8" s="236" t="s">
        <v>382</v>
      </c>
      <c r="E8" s="261">
        <v>23</v>
      </c>
      <c r="F8" s="341"/>
      <c r="G8" s="235">
        <f>'A.C.O.P. N'!I60</f>
        <v>0</v>
      </c>
      <c r="H8" s="175">
        <f t="shared" si="1"/>
        <v>0</v>
      </c>
      <c r="I8" s="253">
        <f t="shared" si="0"/>
        <v>0</v>
      </c>
    </row>
    <row r="9" spans="2:9">
      <c r="B9" s="254" t="s">
        <v>320</v>
      </c>
      <c r="C9" s="234" t="s">
        <v>393</v>
      </c>
      <c r="D9" s="236" t="s">
        <v>381</v>
      </c>
      <c r="E9" s="261">
        <v>6</v>
      </c>
      <c r="F9" s="340"/>
      <c r="G9" s="235">
        <f>'C.O. I D'!I58</f>
        <v>0</v>
      </c>
      <c r="H9" s="175">
        <f>ROUND(G9*E9,2)</f>
        <v>0</v>
      </c>
      <c r="I9" s="253">
        <f t="shared" si="0"/>
        <v>0</v>
      </c>
    </row>
    <row r="10" spans="2:9">
      <c r="B10" s="254" t="s">
        <v>321</v>
      </c>
      <c r="C10" s="234" t="s">
        <v>393</v>
      </c>
      <c r="D10" s="236" t="s">
        <v>382</v>
      </c>
      <c r="E10" s="261">
        <v>4</v>
      </c>
      <c r="F10" s="341"/>
      <c r="G10" s="235">
        <f>'C.O. I N'!I60</f>
        <v>0</v>
      </c>
      <c r="H10" s="175">
        <f t="shared" si="1"/>
        <v>0</v>
      </c>
      <c r="I10" s="253">
        <f t="shared" si="0"/>
        <v>0</v>
      </c>
    </row>
    <row r="11" spans="2:9">
      <c r="B11" s="254" t="s">
        <v>323</v>
      </c>
      <c r="C11" s="234" t="s">
        <v>397</v>
      </c>
      <c r="D11" s="236" t="s">
        <v>381</v>
      </c>
      <c r="E11" s="261">
        <v>8</v>
      </c>
      <c r="F11" s="342"/>
      <c r="G11" s="235">
        <f>'C.O. II D'!I58</f>
        <v>0</v>
      </c>
      <c r="H11" s="175">
        <f t="shared" si="1"/>
        <v>0</v>
      </c>
      <c r="I11" s="253">
        <f t="shared" si="0"/>
        <v>0</v>
      </c>
    </row>
    <row r="12" spans="2:9">
      <c r="B12" s="254" t="s">
        <v>324</v>
      </c>
      <c r="C12" s="234" t="s">
        <v>397</v>
      </c>
      <c r="D12" s="236" t="s">
        <v>382</v>
      </c>
      <c r="E12" s="261">
        <v>2</v>
      </c>
      <c r="F12" s="341"/>
      <c r="G12" s="235">
        <f>'C.O. II N'!I60</f>
        <v>0</v>
      </c>
      <c r="H12" s="175">
        <f t="shared" si="1"/>
        <v>0</v>
      </c>
      <c r="I12" s="253">
        <f t="shared" si="0"/>
        <v>0</v>
      </c>
    </row>
    <row r="13" spans="2:9">
      <c r="B13" s="254" t="s">
        <v>325</v>
      </c>
      <c r="C13" s="234" t="s">
        <v>406</v>
      </c>
      <c r="D13" s="236" t="s">
        <v>381</v>
      </c>
      <c r="E13" s="261">
        <v>2</v>
      </c>
      <c r="F13" s="259"/>
      <c r="G13" s="235">
        <f>'C.O. III D'!I58</f>
        <v>0</v>
      </c>
      <c r="H13" s="175">
        <f t="shared" si="1"/>
        <v>0</v>
      </c>
      <c r="I13" s="253">
        <f t="shared" si="0"/>
        <v>0</v>
      </c>
    </row>
    <row r="14" spans="2:9">
      <c r="B14" s="254">
        <v>10</v>
      </c>
      <c r="C14" s="234" t="s">
        <v>383</v>
      </c>
      <c r="D14" s="236" t="s">
        <v>381</v>
      </c>
      <c r="E14" s="261">
        <v>2</v>
      </c>
      <c r="F14" s="342"/>
      <c r="G14" s="235">
        <f>'B.C. D'!I59</f>
        <v>0</v>
      </c>
      <c r="H14" s="175">
        <f t="shared" si="1"/>
        <v>0</v>
      </c>
      <c r="I14" s="253">
        <f t="shared" si="0"/>
        <v>0</v>
      </c>
    </row>
    <row r="15" spans="2:9">
      <c r="B15" s="254">
        <v>11</v>
      </c>
      <c r="C15" s="234" t="s">
        <v>383</v>
      </c>
      <c r="D15" s="236" t="s">
        <v>382</v>
      </c>
      <c r="E15" s="261">
        <v>2</v>
      </c>
      <c r="F15" s="341"/>
      <c r="G15" s="235">
        <f>'B.C. N'!I61</f>
        <v>0</v>
      </c>
      <c r="H15" s="175">
        <f t="shared" si="1"/>
        <v>0</v>
      </c>
      <c r="I15" s="253">
        <f t="shared" si="0"/>
        <v>0</v>
      </c>
    </row>
    <row r="16" spans="2:9">
      <c r="B16" s="255">
        <v>12</v>
      </c>
      <c r="C16" s="234" t="s">
        <v>405</v>
      </c>
      <c r="D16" s="236" t="s">
        <v>381</v>
      </c>
      <c r="E16" s="261">
        <v>2</v>
      </c>
      <c r="F16" s="342"/>
      <c r="G16" s="235">
        <f>'B.C.L. D'!I59</f>
        <v>0</v>
      </c>
      <c r="H16" s="175">
        <f t="shared" si="1"/>
        <v>0</v>
      </c>
      <c r="I16" s="253">
        <f t="shared" si="0"/>
        <v>0</v>
      </c>
    </row>
    <row r="17" spans="2:12" ht="15.75" thickBot="1">
      <c r="B17" s="255">
        <v>13</v>
      </c>
      <c r="C17" s="242" t="s">
        <v>405</v>
      </c>
      <c r="D17" s="243" t="s">
        <v>382</v>
      </c>
      <c r="E17" s="262">
        <v>2</v>
      </c>
      <c r="F17" s="346"/>
      <c r="G17" s="245">
        <f>'B.C.L. N'!I61</f>
        <v>0</v>
      </c>
      <c r="H17" s="246">
        <f t="shared" si="1"/>
        <v>0</v>
      </c>
      <c r="I17" s="253">
        <f t="shared" si="0"/>
        <v>0</v>
      </c>
    </row>
    <row r="18" spans="2:12" ht="15.75" thickBot="1">
      <c r="B18" s="349" t="s">
        <v>398</v>
      </c>
      <c r="C18" s="350"/>
      <c r="D18" s="351"/>
      <c r="E18" s="244">
        <f>SUM(E5:E17)</f>
        <v>84</v>
      </c>
      <c r="F18" s="349"/>
      <c r="G18" s="351"/>
      <c r="H18" s="275">
        <f>SUM(H5:H17)</f>
        <v>0</v>
      </c>
      <c r="I18" s="275">
        <f>SUM(I5:I17)</f>
        <v>0</v>
      </c>
    </row>
    <row r="19" spans="2:12" ht="15.75" thickBot="1">
      <c r="B19" s="339"/>
      <c r="C19" s="339"/>
      <c r="D19" s="339"/>
      <c r="E19" s="339"/>
      <c r="F19" s="339"/>
      <c r="G19" s="339"/>
      <c r="H19" s="339"/>
      <c r="I19" s="339"/>
    </row>
    <row r="20" spans="2:12" ht="15.75" hidden="1" thickBot="1">
      <c r="B20" s="349" t="s">
        <v>330</v>
      </c>
      <c r="C20" s="350"/>
      <c r="D20" s="350"/>
      <c r="E20" s="350"/>
      <c r="F20" s="350"/>
      <c r="G20" s="350"/>
      <c r="H20" s="351"/>
      <c r="I20" s="258">
        <f>H18</f>
        <v>0</v>
      </c>
    </row>
    <row r="21" spans="2:12" ht="17.25" hidden="1" customHeight="1" thickBot="1">
      <c r="B21" s="339"/>
      <c r="C21" s="339"/>
      <c r="D21" s="339"/>
      <c r="E21" s="339"/>
      <c r="F21" s="339"/>
      <c r="G21" s="339"/>
      <c r="H21" s="339"/>
      <c r="I21" s="339"/>
    </row>
    <row r="22" spans="2:12" ht="15.75" thickBot="1">
      <c r="B22" s="347" t="s">
        <v>399</v>
      </c>
      <c r="C22" s="348"/>
      <c r="D22" s="238">
        <v>24</v>
      </c>
      <c r="E22" s="352" t="s">
        <v>400</v>
      </c>
      <c r="F22" s="352"/>
      <c r="G22" s="352"/>
      <c r="H22" s="353"/>
      <c r="I22" s="276">
        <f>ROUND(I20*D22,2)</f>
        <v>0</v>
      </c>
      <c r="L22" s="174"/>
    </row>
    <row r="23" spans="2:12">
      <c r="B23" s="339"/>
      <c r="C23" s="339"/>
      <c r="D23" s="339"/>
      <c r="E23" s="339"/>
      <c r="F23" s="339"/>
      <c r="G23" s="339"/>
      <c r="H23" s="339"/>
      <c r="I23" s="339"/>
      <c r="L23" s="173"/>
    </row>
    <row r="24" spans="2:12" ht="15.75" hidden="1" thickBot="1">
      <c r="B24" s="354" t="s">
        <v>399</v>
      </c>
      <c r="C24" s="355"/>
      <c r="D24" s="238">
        <v>60</v>
      </c>
      <c r="E24" s="239" t="s">
        <v>401</v>
      </c>
      <c r="F24" s="239"/>
      <c r="G24" s="239"/>
      <c r="H24" s="240"/>
      <c r="I24" s="241">
        <f>ROUND(I20*D24,2)</f>
        <v>0</v>
      </c>
      <c r="L24" s="174"/>
    </row>
    <row r="25" spans="2:12">
      <c r="I25" s="173"/>
      <c r="L25" s="174"/>
    </row>
    <row r="26" spans="2:12">
      <c r="I26" s="140"/>
      <c r="L26" s="174"/>
    </row>
    <row r="27" spans="2:12">
      <c r="I27" s="174"/>
      <c r="L27" s="174"/>
    </row>
    <row r="28" spans="2:12">
      <c r="L28" s="174"/>
    </row>
    <row r="31" spans="2:12">
      <c r="I31" s="141"/>
    </row>
  </sheetData>
  <mergeCells count="22">
    <mergeCell ref="B3:B4"/>
    <mergeCell ref="B18:D18"/>
    <mergeCell ref="F18:G18"/>
    <mergeCell ref="E22:H22"/>
    <mergeCell ref="B24:C24"/>
    <mergeCell ref="B20:H20"/>
    <mergeCell ref="B1:I1"/>
    <mergeCell ref="D3:D4"/>
    <mergeCell ref="B23:I23"/>
    <mergeCell ref="B19:I19"/>
    <mergeCell ref="B21:I21"/>
    <mergeCell ref="F5:F6"/>
    <mergeCell ref="F7:F8"/>
    <mergeCell ref="F9:F10"/>
    <mergeCell ref="F11:F12"/>
    <mergeCell ref="B2:I2"/>
    <mergeCell ref="F3:I3"/>
    <mergeCell ref="E3:E4"/>
    <mergeCell ref="C3:C4"/>
    <mergeCell ref="F14:F15"/>
    <mergeCell ref="F16:F17"/>
    <mergeCell ref="B22:C22"/>
  </mergeCells>
  <phoneticPr fontId="9" type="noConversion"/>
  <pageMargins left="0.511811024" right="0.511811024" top="0.78740157499999996" bottom="0.78740157499999996" header="0.31496062000000002" footer="0.31496062000000002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2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409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GERAL!F5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408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175</v>
      </c>
      <c r="B42" s="374" t="s">
        <v>173</v>
      </c>
      <c r="C42" s="375"/>
      <c r="D42" s="375"/>
      <c r="E42" s="375"/>
      <c r="F42" s="375"/>
      <c r="G42" s="375"/>
      <c r="H42" s="376"/>
      <c r="I42" s="270"/>
      <c r="P42" s="274"/>
    </row>
    <row r="43" spans="1:16">
      <c r="A43" s="266" t="s">
        <v>176</v>
      </c>
      <c r="B43" s="374" t="s">
        <v>50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49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48</v>
      </c>
      <c r="C45" s="375"/>
      <c r="D45" s="375"/>
      <c r="E45" s="375"/>
      <c r="F45" s="375"/>
      <c r="G45" s="375"/>
      <c r="H45" s="376"/>
      <c r="I45" s="270"/>
    </row>
    <row r="46" spans="1:16">
      <c r="A46" s="362" t="s">
        <v>51</v>
      </c>
      <c r="B46" s="363"/>
      <c r="C46" s="363"/>
      <c r="D46" s="363"/>
      <c r="E46" s="363"/>
      <c r="F46" s="363"/>
      <c r="G46" s="363"/>
      <c r="H46" s="363"/>
      <c r="I46" s="271">
        <f>SUM(I38:I45)</f>
        <v>0</v>
      </c>
    </row>
    <row r="47" spans="1:16">
      <c r="A47" s="382" t="s">
        <v>52</v>
      </c>
      <c r="B47" s="383"/>
      <c r="C47" s="383"/>
      <c r="D47" s="383"/>
      <c r="E47" s="383"/>
      <c r="F47" s="383"/>
      <c r="G47" s="383"/>
      <c r="H47" s="384"/>
      <c r="I47" s="269">
        <f>I46+I36</f>
        <v>0</v>
      </c>
      <c r="N47" s="174"/>
      <c r="P47" s="274"/>
    </row>
    <row r="48" spans="1:16">
      <c r="A48" s="382" t="s">
        <v>179</v>
      </c>
      <c r="B48" s="383"/>
      <c r="C48" s="383"/>
      <c r="D48" s="383"/>
      <c r="E48" s="383"/>
      <c r="F48" s="383"/>
      <c r="G48" s="383"/>
      <c r="H48" s="383"/>
      <c r="I48" s="385"/>
      <c r="L48" s="174"/>
    </row>
    <row r="49" spans="1:14">
      <c r="A49" s="266">
        <v>1</v>
      </c>
      <c r="B49" s="366" t="s">
        <v>407</v>
      </c>
      <c r="C49" s="366"/>
      <c r="D49" s="366"/>
      <c r="E49" s="366"/>
      <c r="F49" s="366"/>
      <c r="G49" s="366"/>
      <c r="H49" s="386"/>
      <c r="I49" s="396">
        <f>ROUND(I47*H49,2)</f>
        <v>0</v>
      </c>
    </row>
    <row r="50" spans="1:14">
      <c r="A50" s="364" t="s">
        <v>54</v>
      </c>
      <c r="B50" s="365"/>
      <c r="C50" s="365"/>
      <c r="D50" s="365"/>
      <c r="E50" s="365"/>
      <c r="F50" s="365"/>
      <c r="G50" s="365"/>
      <c r="H50" s="387"/>
      <c r="I50" s="397"/>
    </row>
    <row r="51" spans="1:14">
      <c r="A51" s="382" t="s">
        <v>55</v>
      </c>
      <c r="B51" s="383"/>
      <c r="C51" s="383"/>
      <c r="D51" s="383"/>
      <c r="E51" s="383"/>
      <c r="F51" s="383"/>
      <c r="G51" s="383"/>
      <c r="H51" s="384"/>
      <c r="I51" s="269">
        <f>I47+I49</f>
        <v>0</v>
      </c>
      <c r="K51" s="174"/>
    </row>
    <row r="52" spans="1:14">
      <c r="A52" s="382" t="s">
        <v>56</v>
      </c>
      <c r="B52" s="383"/>
      <c r="C52" s="383"/>
      <c r="D52" s="383"/>
      <c r="E52" s="383"/>
      <c r="F52" s="383"/>
      <c r="G52" s="383"/>
      <c r="H52" s="383"/>
      <c r="I52" s="385"/>
    </row>
    <row r="53" spans="1:14">
      <c r="A53" s="266">
        <v>1</v>
      </c>
      <c r="B53" s="374" t="s">
        <v>411</v>
      </c>
      <c r="C53" s="375"/>
      <c r="D53" s="375"/>
      <c r="E53" s="375"/>
      <c r="F53" s="375"/>
      <c r="G53" s="376"/>
      <c r="H53" s="1"/>
      <c r="I53" s="401">
        <f>I58-I51</f>
        <v>0</v>
      </c>
      <c r="K53" s="174"/>
      <c r="L53" s="174"/>
    </row>
    <row r="54" spans="1:14">
      <c r="A54" s="266">
        <v>2</v>
      </c>
      <c r="B54" s="374" t="s">
        <v>413</v>
      </c>
      <c r="C54" s="375"/>
      <c r="D54" s="375"/>
      <c r="E54" s="375"/>
      <c r="F54" s="375"/>
      <c r="G54" s="376"/>
      <c r="H54" s="1"/>
      <c r="I54" s="402"/>
      <c r="L54" s="174"/>
      <c r="N54" s="174"/>
    </row>
    <row r="55" spans="1:14">
      <c r="A55" s="266">
        <v>3</v>
      </c>
      <c r="B55" s="374" t="s">
        <v>412</v>
      </c>
      <c r="C55" s="375"/>
      <c r="D55" s="375"/>
      <c r="E55" s="375"/>
      <c r="F55" s="375"/>
      <c r="G55" s="376"/>
      <c r="H55" s="1"/>
      <c r="I55" s="402"/>
      <c r="L55" s="174"/>
      <c r="M55" s="174"/>
    </row>
    <row r="56" spans="1:14">
      <c r="A56" s="266">
        <v>4</v>
      </c>
      <c r="B56" s="374" t="s">
        <v>415</v>
      </c>
      <c r="C56" s="375"/>
      <c r="D56" s="375"/>
      <c r="E56" s="375"/>
      <c r="F56" s="375"/>
      <c r="G56" s="376"/>
      <c r="H56" s="1"/>
      <c r="I56" s="402"/>
      <c r="K56" s="174"/>
      <c r="L56" s="174"/>
    </row>
    <row r="57" spans="1:14">
      <c r="A57" s="364" t="s">
        <v>414</v>
      </c>
      <c r="B57" s="365"/>
      <c r="C57" s="365"/>
      <c r="D57" s="365"/>
      <c r="E57" s="365"/>
      <c r="F57" s="365"/>
      <c r="G57" s="365"/>
      <c r="H57" s="2">
        <f>SUM(H53:H56)</f>
        <v>0</v>
      </c>
      <c r="I57" s="403"/>
      <c r="K57" s="174"/>
      <c r="L57" s="76"/>
    </row>
    <row r="58" spans="1:14" ht="15.75" thickBot="1">
      <c r="A58" s="359" t="s">
        <v>57</v>
      </c>
      <c r="B58" s="360"/>
      <c r="C58" s="360"/>
      <c r="D58" s="360"/>
      <c r="E58" s="360"/>
      <c r="F58" s="360"/>
      <c r="G58" s="360"/>
      <c r="H58" s="361"/>
      <c r="I58" s="273">
        <f>ROUND(I51/(100%-H57),2)</f>
        <v>0</v>
      </c>
    </row>
    <row r="59" spans="1:14" ht="29.25" customHeight="1"/>
    <row r="60" spans="1:14" ht="29.25" customHeight="1"/>
    <row r="61" spans="1:14">
      <c r="I61" s="174"/>
    </row>
    <row r="62" spans="1:14">
      <c r="H62" s="233"/>
      <c r="I62" s="174"/>
    </row>
  </sheetData>
  <mergeCells count="63">
    <mergeCell ref="B11:G11"/>
    <mergeCell ref="B10:G10"/>
    <mergeCell ref="A57:G57"/>
    <mergeCell ref="I49:I50"/>
    <mergeCell ref="A37:I37"/>
    <mergeCell ref="A6:H6"/>
    <mergeCell ref="A35:H35"/>
    <mergeCell ref="I53:I57"/>
    <mergeCell ref="B38:H38"/>
    <mergeCell ref="B39:H39"/>
    <mergeCell ref="B40:H40"/>
    <mergeCell ref="B41:H41"/>
    <mergeCell ref="B42:H42"/>
    <mergeCell ref="B43:H43"/>
    <mergeCell ref="B44:H44"/>
    <mergeCell ref="B15:G15"/>
    <mergeCell ref="B16:G16"/>
    <mergeCell ref="A7:I7"/>
    <mergeCell ref="A8:I8"/>
    <mergeCell ref="B9:G9"/>
    <mergeCell ref="A2:I2"/>
    <mergeCell ref="B3:G3"/>
    <mergeCell ref="B4:G4"/>
    <mergeCell ref="B5:G5"/>
    <mergeCell ref="A26:G26"/>
    <mergeCell ref="B45:H45"/>
    <mergeCell ref="I33:I34"/>
    <mergeCell ref="H33:H34"/>
    <mergeCell ref="B12:G12"/>
    <mergeCell ref="B13:G13"/>
    <mergeCell ref="B14:G14"/>
    <mergeCell ref="A17:G17"/>
    <mergeCell ref="A18:I18"/>
    <mergeCell ref="B19:G19"/>
    <mergeCell ref="B20:G20"/>
    <mergeCell ref="B56:G56"/>
    <mergeCell ref="B49:G49"/>
    <mergeCell ref="A50:G50"/>
    <mergeCell ref="A51:H51"/>
    <mergeCell ref="A52:I52"/>
    <mergeCell ref="H49:H50"/>
    <mergeCell ref="B53:G53"/>
    <mergeCell ref="B54:G54"/>
    <mergeCell ref="B55:G55"/>
    <mergeCell ref="A48:I48"/>
    <mergeCell ref="A46:H46"/>
    <mergeCell ref="A47:H47"/>
    <mergeCell ref="A1:H1"/>
    <mergeCell ref="A58:H58"/>
    <mergeCell ref="A34:G34"/>
    <mergeCell ref="A36:H36"/>
    <mergeCell ref="B30:G30"/>
    <mergeCell ref="A31:G31"/>
    <mergeCell ref="A32:I32"/>
    <mergeCell ref="B33:G33"/>
    <mergeCell ref="A27:I27"/>
    <mergeCell ref="B28:G28"/>
    <mergeCell ref="B29:G29"/>
    <mergeCell ref="B21:G21"/>
    <mergeCell ref="B22:G22"/>
    <mergeCell ref="B23:G23"/>
    <mergeCell ref="B24:G24"/>
    <mergeCell ref="B25:G2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54B6-1E8B-484B-B234-948F9913ADDF}">
  <dimension ref="A1:P64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416</v>
      </c>
      <c r="B1" s="357"/>
      <c r="C1" s="357"/>
      <c r="D1" s="357"/>
      <c r="E1" s="357"/>
      <c r="F1" s="357"/>
      <c r="G1" s="357"/>
      <c r="H1" s="358"/>
      <c r="I1" s="263" t="s">
        <v>404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GERAL!F5</f>
        <v>0</v>
      </c>
      <c r="J4" s="76"/>
    </row>
    <row r="5" spans="1:10">
      <c r="A5" s="266" t="s">
        <v>6</v>
      </c>
      <c r="B5" s="366" t="s">
        <v>388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>
      <c r="A6" s="77" t="s">
        <v>7</v>
      </c>
      <c r="B6" s="374" t="s">
        <v>170</v>
      </c>
      <c r="C6" s="375"/>
      <c r="D6" s="375"/>
      <c r="E6" s="375"/>
      <c r="F6" s="375"/>
      <c r="G6" s="376"/>
      <c r="H6" s="1"/>
      <c r="I6" s="172">
        <f>ROUND($I$4*H6,2)</f>
        <v>0</v>
      </c>
    </row>
    <row r="7" spans="1:10">
      <c r="A7" s="77" t="s">
        <v>8</v>
      </c>
      <c r="B7" s="374" t="s">
        <v>171</v>
      </c>
      <c r="C7" s="375"/>
      <c r="D7" s="375"/>
      <c r="E7" s="375"/>
      <c r="F7" s="375"/>
      <c r="G7" s="376"/>
      <c r="H7" s="1"/>
      <c r="I7" s="172">
        <f>ROUND($I$4*H7,2)</f>
        <v>0</v>
      </c>
    </row>
    <row r="8" spans="1:10" ht="15" customHeight="1">
      <c r="A8" s="398" t="s">
        <v>9</v>
      </c>
      <c r="B8" s="399"/>
      <c r="C8" s="399"/>
      <c r="D8" s="399"/>
      <c r="E8" s="399"/>
      <c r="F8" s="399"/>
      <c r="G8" s="399"/>
      <c r="H8" s="400"/>
      <c r="I8" s="269">
        <f>SUM(I4:I7)</f>
        <v>0</v>
      </c>
      <c r="J8" s="174"/>
    </row>
    <row r="9" spans="1:10">
      <c r="A9" s="367" t="s">
        <v>10</v>
      </c>
      <c r="B9" s="368"/>
      <c r="C9" s="368"/>
      <c r="D9" s="368"/>
      <c r="E9" s="368"/>
      <c r="F9" s="368"/>
      <c r="G9" s="368"/>
      <c r="H9" s="368"/>
      <c r="I9" s="392"/>
    </row>
    <row r="10" spans="1:10">
      <c r="A10" s="362" t="s">
        <v>11</v>
      </c>
      <c r="B10" s="363"/>
      <c r="C10" s="363"/>
      <c r="D10" s="363"/>
      <c r="E10" s="363"/>
      <c r="F10" s="363"/>
      <c r="G10" s="363"/>
      <c r="H10" s="363"/>
      <c r="I10" s="373"/>
    </row>
    <row r="11" spans="1:10">
      <c r="A11" s="266" t="s">
        <v>12</v>
      </c>
      <c r="B11" s="366" t="s">
        <v>17</v>
      </c>
      <c r="C11" s="366"/>
      <c r="D11" s="366"/>
      <c r="E11" s="366"/>
      <c r="F11" s="366"/>
      <c r="G11" s="366"/>
      <c r="H11" s="1"/>
      <c r="I11" s="270">
        <f>ROUND(($I$8)*H11,2)</f>
        <v>0</v>
      </c>
    </row>
    <row r="12" spans="1:10">
      <c r="A12" s="266" t="s">
        <v>14</v>
      </c>
      <c r="B12" s="366" t="s">
        <v>13</v>
      </c>
      <c r="C12" s="366"/>
      <c r="D12" s="366"/>
      <c r="E12" s="366"/>
      <c r="F12" s="366"/>
      <c r="G12" s="366"/>
      <c r="H12" s="1"/>
      <c r="I12" s="270">
        <f t="shared" ref="I12:I18" si="0">ROUND(($I$8)*H12,2)</f>
        <v>0</v>
      </c>
    </row>
    <row r="13" spans="1:10">
      <c r="A13" s="266" t="s">
        <v>16</v>
      </c>
      <c r="B13" s="366" t="s">
        <v>19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18</v>
      </c>
      <c r="B14" s="366" t="s">
        <v>385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20</v>
      </c>
      <c r="B15" s="366" t="s">
        <v>15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22</v>
      </c>
      <c r="B16" s="366" t="s">
        <v>21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266" t="s">
        <v>24</v>
      </c>
      <c r="B17" s="366" t="s">
        <v>26</v>
      </c>
      <c r="C17" s="366"/>
      <c r="D17" s="366"/>
      <c r="E17" s="366"/>
      <c r="F17" s="366"/>
      <c r="G17" s="366"/>
      <c r="H17" s="1"/>
      <c r="I17" s="270">
        <f t="shared" si="0"/>
        <v>0</v>
      </c>
    </row>
    <row r="18" spans="1:10">
      <c r="A18" s="266" t="s">
        <v>25</v>
      </c>
      <c r="B18" s="366" t="s">
        <v>23</v>
      </c>
      <c r="C18" s="366"/>
      <c r="D18" s="366"/>
      <c r="E18" s="366"/>
      <c r="F18" s="366"/>
      <c r="G18" s="366"/>
      <c r="H18" s="1"/>
      <c r="I18" s="270">
        <f t="shared" si="0"/>
        <v>0</v>
      </c>
    </row>
    <row r="19" spans="1:10">
      <c r="A19" s="367" t="s">
        <v>27</v>
      </c>
      <c r="B19" s="377"/>
      <c r="C19" s="377"/>
      <c r="D19" s="377"/>
      <c r="E19" s="377"/>
      <c r="F19" s="377"/>
      <c r="G19" s="378"/>
      <c r="H19" s="2">
        <f>SUM(H11:H18)</f>
        <v>0</v>
      </c>
      <c r="I19" s="267">
        <f>SUM(I11:I18)</f>
        <v>0</v>
      </c>
    </row>
    <row r="20" spans="1:10">
      <c r="A20" s="370" t="s">
        <v>28</v>
      </c>
      <c r="B20" s="371"/>
      <c r="C20" s="371"/>
      <c r="D20" s="371"/>
      <c r="E20" s="371"/>
      <c r="F20" s="371"/>
      <c r="G20" s="371"/>
      <c r="H20" s="371"/>
      <c r="I20" s="372"/>
    </row>
    <row r="21" spans="1:10">
      <c r="A21" s="266" t="s">
        <v>29</v>
      </c>
      <c r="B21" s="374" t="s">
        <v>33</v>
      </c>
      <c r="C21" s="375"/>
      <c r="D21" s="375"/>
      <c r="E21" s="375"/>
      <c r="F21" s="375"/>
      <c r="G21" s="376"/>
      <c r="H21" s="1"/>
      <c r="I21" s="270">
        <f>ROUND(($I$8)*H21,2)</f>
        <v>0</v>
      </c>
    </row>
    <row r="22" spans="1:10">
      <c r="A22" s="266" t="s">
        <v>30</v>
      </c>
      <c r="B22" s="379" t="s">
        <v>315</v>
      </c>
      <c r="C22" s="380"/>
      <c r="D22" s="380"/>
      <c r="E22" s="380"/>
      <c r="F22" s="380"/>
      <c r="G22" s="381"/>
      <c r="H22" s="1"/>
      <c r="I22" s="270">
        <f t="shared" ref="I22:I26" si="1">ROUND(($I$8)*H22,2)</f>
        <v>0</v>
      </c>
    </row>
    <row r="23" spans="1:10">
      <c r="A23" s="266" t="s">
        <v>32</v>
      </c>
      <c r="B23" s="366" t="s">
        <v>35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34</v>
      </c>
      <c r="B24" s="366" t="s">
        <v>386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180</v>
      </c>
      <c r="B25" s="366" t="s">
        <v>183</v>
      </c>
      <c r="C25" s="366"/>
      <c r="D25" s="366"/>
      <c r="E25" s="366"/>
      <c r="F25" s="366"/>
      <c r="G25" s="366"/>
      <c r="H25" s="1"/>
      <c r="I25" s="270">
        <f t="shared" si="1"/>
        <v>0</v>
      </c>
    </row>
    <row r="26" spans="1:10">
      <c r="A26" s="266" t="s">
        <v>181</v>
      </c>
      <c r="B26" s="366" t="s">
        <v>387</v>
      </c>
      <c r="C26" s="366"/>
      <c r="D26" s="366"/>
      <c r="E26" s="366"/>
      <c r="F26" s="366"/>
      <c r="G26" s="366"/>
      <c r="H26" s="1"/>
      <c r="I26" s="270">
        <f t="shared" si="1"/>
        <v>0</v>
      </c>
    </row>
    <row r="27" spans="1:10">
      <c r="A27" s="266" t="s">
        <v>182</v>
      </c>
      <c r="B27" s="374" t="s">
        <v>31</v>
      </c>
      <c r="C27" s="375"/>
      <c r="D27" s="375"/>
      <c r="E27" s="375"/>
      <c r="F27" s="375"/>
      <c r="G27" s="376"/>
      <c r="H27" s="1"/>
      <c r="I27" s="270">
        <f>ROUND(($I$8)*H27,2)</f>
        <v>0</v>
      </c>
    </row>
    <row r="28" spans="1:10">
      <c r="A28" s="367" t="s">
        <v>36</v>
      </c>
      <c r="B28" s="368"/>
      <c r="C28" s="368"/>
      <c r="D28" s="368"/>
      <c r="E28" s="368"/>
      <c r="F28" s="368"/>
      <c r="G28" s="369"/>
      <c r="H28" s="2">
        <f>SUM(H21:H27)</f>
        <v>0</v>
      </c>
      <c r="I28" s="271">
        <f>SUM(I21:I27)</f>
        <v>0</v>
      </c>
    </row>
    <row r="29" spans="1:10">
      <c r="A29" s="362" t="s">
        <v>37</v>
      </c>
      <c r="B29" s="363"/>
      <c r="C29" s="363"/>
      <c r="D29" s="363"/>
      <c r="E29" s="363"/>
      <c r="F29" s="363"/>
      <c r="G29" s="363"/>
      <c r="H29" s="363"/>
      <c r="I29" s="373"/>
    </row>
    <row r="30" spans="1:10">
      <c r="A30" s="266" t="s">
        <v>38</v>
      </c>
      <c r="B30" s="366" t="s">
        <v>40</v>
      </c>
      <c r="C30" s="366"/>
      <c r="D30" s="366"/>
      <c r="E30" s="366"/>
      <c r="F30" s="366"/>
      <c r="G30" s="366"/>
      <c r="H30" s="1"/>
      <c r="I30" s="270">
        <f>ROUND(($I$8)*H30,2)</f>
        <v>0</v>
      </c>
      <c r="J30" s="140"/>
    </row>
    <row r="31" spans="1:10">
      <c r="A31" s="266" t="s">
        <v>39</v>
      </c>
      <c r="B31" s="366" t="s">
        <v>184</v>
      </c>
      <c r="C31" s="366"/>
      <c r="D31" s="366"/>
      <c r="E31" s="366"/>
      <c r="F31" s="366"/>
      <c r="G31" s="366"/>
      <c r="H31" s="1"/>
      <c r="I31" s="270">
        <f t="shared" ref="I31:I32" si="2">ROUND(($I$8)*H31,2)</f>
        <v>0</v>
      </c>
    </row>
    <row r="32" spans="1:10">
      <c r="A32" s="266" t="s">
        <v>217</v>
      </c>
      <c r="B32" s="366" t="s">
        <v>185</v>
      </c>
      <c r="C32" s="366"/>
      <c r="D32" s="366"/>
      <c r="E32" s="366"/>
      <c r="F32" s="366"/>
      <c r="G32" s="366"/>
      <c r="H32" s="1"/>
      <c r="I32" s="270">
        <f t="shared" si="2"/>
        <v>0</v>
      </c>
    </row>
    <row r="33" spans="1:16">
      <c r="A33" s="367" t="s">
        <v>41</v>
      </c>
      <c r="B33" s="368"/>
      <c r="C33" s="368"/>
      <c r="D33" s="368"/>
      <c r="E33" s="368"/>
      <c r="F33" s="368"/>
      <c r="G33" s="369"/>
      <c r="H33" s="2">
        <f>SUM(H30:H32)</f>
        <v>0</v>
      </c>
      <c r="I33" s="270">
        <f>ROUND(($I$8)*H33,2)</f>
        <v>0</v>
      </c>
    </row>
    <row r="34" spans="1:16">
      <c r="A34" s="370" t="s">
        <v>42</v>
      </c>
      <c r="B34" s="371"/>
      <c r="C34" s="371"/>
      <c r="D34" s="371"/>
      <c r="E34" s="371"/>
      <c r="F34" s="371"/>
      <c r="G34" s="371"/>
      <c r="H34" s="371"/>
      <c r="I34" s="372"/>
    </row>
    <row r="35" spans="1:16">
      <c r="A35" s="266" t="s">
        <v>43</v>
      </c>
      <c r="B35" s="366" t="s">
        <v>44</v>
      </c>
      <c r="C35" s="366"/>
      <c r="D35" s="366"/>
      <c r="E35" s="366"/>
      <c r="F35" s="366"/>
      <c r="G35" s="366"/>
      <c r="H35" s="390"/>
      <c r="I35" s="388">
        <f>ROUND(($I$8)*H35,2)</f>
        <v>0</v>
      </c>
    </row>
    <row r="36" spans="1:16">
      <c r="A36" s="362" t="s">
        <v>41</v>
      </c>
      <c r="B36" s="363"/>
      <c r="C36" s="363"/>
      <c r="D36" s="363"/>
      <c r="E36" s="363"/>
      <c r="F36" s="363"/>
      <c r="G36" s="363"/>
      <c r="H36" s="391"/>
      <c r="I36" s="389"/>
    </row>
    <row r="37" spans="1:16" ht="15" customHeight="1">
      <c r="A37" s="398" t="s">
        <v>45</v>
      </c>
      <c r="B37" s="399"/>
      <c r="C37" s="399"/>
      <c r="D37" s="399"/>
      <c r="E37" s="399"/>
      <c r="F37" s="399"/>
      <c r="G37" s="399"/>
      <c r="H37" s="400"/>
      <c r="I37" s="272">
        <f>I19+I28+I33+I35</f>
        <v>0</v>
      </c>
    </row>
    <row r="38" spans="1:16">
      <c r="A38" s="364" t="s">
        <v>46</v>
      </c>
      <c r="B38" s="365"/>
      <c r="C38" s="365"/>
      <c r="D38" s="365"/>
      <c r="E38" s="365"/>
      <c r="F38" s="365"/>
      <c r="G38" s="365"/>
      <c r="H38" s="365"/>
      <c r="I38" s="269">
        <f>I8+I37</f>
        <v>0</v>
      </c>
    </row>
    <row r="39" spans="1:16">
      <c r="A39" s="367" t="s">
        <v>178</v>
      </c>
      <c r="B39" s="368"/>
      <c r="C39" s="368"/>
      <c r="D39" s="368"/>
      <c r="E39" s="368"/>
      <c r="F39" s="368"/>
      <c r="G39" s="368"/>
      <c r="H39" s="368"/>
      <c r="I39" s="392" t="s">
        <v>172</v>
      </c>
    </row>
    <row r="40" spans="1:16">
      <c r="A40" s="266" t="s">
        <v>4</v>
      </c>
      <c r="B40" s="374" t="s">
        <v>410</v>
      </c>
      <c r="C40" s="375"/>
      <c r="D40" s="375"/>
      <c r="E40" s="375"/>
      <c r="F40" s="375"/>
      <c r="G40" s="375"/>
      <c r="H40" s="376"/>
      <c r="I40" s="270"/>
    </row>
    <row r="41" spans="1:16">
      <c r="A41" s="266" t="s">
        <v>6</v>
      </c>
      <c r="B41" s="374" t="s">
        <v>174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7</v>
      </c>
      <c r="B42" s="374" t="s">
        <v>47</v>
      </c>
      <c r="C42" s="375"/>
      <c r="D42" s="375"/>
      <c r="E42" s="375"/>
      <c r="F42" s="375"/>
      <c r="G42" s="375"/>
      <c r="H42" s="376"/>
      <c r="I42" s="267"/>
    </row>
    <row r="43" spans="1:16">
      <c r="A43" s="266" t="s">
        <v>8</v>
      </c>
      <c r="B43" s="374" t="s">
        <v>408</v>
      </c>
      <c r="C43" s="375"/>
      <c r="D43" s="375"/>
      <c r="E43" s="375"/>
      <c r="F43" s="375"/>
      <c r="G43" s="375"/>
      <c r="H43" s="376"/>
      <c r="I43" s="270"/>
    </row>
    <row r="44" spans="1:16">
      <c r="A44" s="266" t="s">
        <v>175</v>
      </c>
      <c r="B44" s="374" t="s">
        <v>173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176</v>
      </c>
      <c r="B45" s="374" t="s">
        <v>50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177</v>
      </c>
      <c r="B46" s="374" t="s">
        <v>49</v>
      </c>
      <c r="C46" s="375"/>
      <c r="D46" s="375"/>
      <c r="E46" s="375"/>
      <c r="F46" s="375"/>
      <c r="G46" s="375"/>
      <c r="H46" s="376"/>
      <c r="I46" s="270"/>
      <c r="P46" s="274"/>
    </row>
    <row r="47" spans="1:16">
      <c r="A47" s="266" t="s">
        <v>331</v>
      </c>
      <c r="B47" s="374" t="s">
        <v>48</v>
      </c>
      <c r="C47" s="375"/>
      <c r="D47" s="375"/>
      <c r="E47" s="375"/>
      <c r="F47" s="375"/>
      <c r="G47" s="375"/>
      <c r="H47" s="376"/>
      <c r="I47" s="270"/>
    </row>
    <row r="48" spans="1:16">
      <c r="A48" s="362" t="s">
        <v>51</v>
      </c>
      <c r="B48" s="363"/>
      <c r="C48" s="363"/>
      <c r="D48" s="363"/>
      <c r="E48" s="363"/>
      <c r="F48" s="363"/>
      <c r="G48" s="363"/>
      <c r="H48" s="363"/>
      <c r="I48" s="271">
        <f>SUM(I40:I47)</f>
        <v>0</v>
      </c>
    </row>
    <row r="49" spans="1:16">
      <c r="A49" s="382" t="s">
        <v>52</v>
      </c>
      <c r="B49" s="383"/>
      <c r="C49" s="383"/>
      <c r="D49" s="383"/>
      <c r="E49" s="383"/>
      <c r="F49" s="383"/>
      <c r="G49" s="383"/>
      <c r="H49" s="384"/>
      <c r="I49" s="269">
        <f>I48+I38</f>
        <v>0</v>
      </c>
      <c r="N49" s="174"/>
      <c r="P49" s="274"/>
    </row>
    <row r="50" spans="1:16">
      <c r="A50" s="382" t="s">
        <v>179</v>
      </c>
      <c r="B50" s="383"/>
      <c r="C50" s="383"/>
      <c r="D50" s="383"/>
      <c r="E50" s="383"/>
      <c r="F50" s="383"/>
      <c r="G50" s="383"/>
      <c r="H50" s="383"/>
      <c r="I50" s="385"/>
      <c r="L50" s="174"/>
    </row>
    <row r="51" spans="1:16">
      <c r="A51" s="266">
        <v>1</v>
      </c>
      <c r="B51" s="366" t="s">
        <v>407</v>
      </c>
      <c r="C51" s="366"/>
      <c r="D51" s="366"/>
      <c r="E51" s="366"/>
      <c r="F51" s="366"/>
      <c r="G51" s="366"/>
      <c r="H51" s="386"/>
      <c r="I51" s="396">
        <f>ROUND(I49*H51,2)</f>
        <v>0</v>
      </c>
    </row>
    <row r="52" spans="1:16">
      <c r="A52" s="364" t="s">
        <v>54</v>
      </c>
      <c r="B52" s="365"/>
      <c r="C52" s="365"/>
      <c r="D52" s="365"/>
      <c r="E52" s="365"/>
      <c r="F52" s="365"/>
      <c r="G52" s="365"/>
      <c r="H52" s="387"/>
      <c r="I52" s="397"/>
    </row>
    <row r="53" spans="1:16">
      <c r="A53" s="382" t="s">
        <v>55</v>
      </c>
      <c r="B53" s="383"/>
      <c r="C53" s="383"/>
      <c r="D53" s="383"/>
      <c r="E53" s="383"/>
      <c r="F53" s="383"/>
      <c r="G53" s="383"/>
      <c r="H53" s="384"/>
      <c r="I53" s="269">
        <f>I49+I51</f>
        <v>0</v>
      </c>
      <c r="K53" s="174"/>
    </row>
    <row r="54" spans="1:16">
      <c r="A54" s="382" t="s">
        <v>56</v>
      </c>
      <c r="B54" s="383"/>
      <c r="C54" s="383"/>
      <c r="D54" s="383"/>
      <c r="E54" s="383"/>
      <c r="F54" s="383"/>
      <c r="G54" s="383"/>
      <c r="H54" s="383"/>
      <c r="I54" s="385"/>
    </row>
    <row r="55" spans="1:16">
      <c r="A55" s="266">
        <v>1</v>
      </c>
      <c r="B55" s="374" t="s">
        <v>411</v>
      </c>
      <c r="C55" s="375"/>
      <c r="D55" s="375"/>
      <c r="E55" s="375"/>
      <c r="F55" s="375"/>
      <c r="G55" s="376"/>
      <c r="H55" s="1"/>
      <c r="I55" s="401">
        <f>I60-I53</f>
        <v>0</v>
      </c>
      <c r="K55" s="174"/>
      <c r="L55" s="174"/>
    </row>
    <row r="56" spans="1:16">
      <c r="A56" s="266">
        <v>2</v>
      </c>
      <c r="B56" s="374" t="s">
        <v>413</v>
      </c>
      <c r="C56" s="375"/>
      <c r="D56" s="375"/>
      <c r="E56" s="375"/>
      <c r="F56" s="375"/>
      <c r="G56" s="376"/>
      <c r="H56" s="1"/>
      <c r="I56" s="402"/>
      <c r="L56" s="174"/>
      <c r="N56" s="174"/>
    </row>
    <row r="57" spans="1:16">
      <c r="A57" s="266">
        <v>3</v>
      </c>
      <c r="B57" s="374" t="s">
        <v>412</v>
      </c>
      <c r="C57" s="375"/>
      <c r="D57" s="375"/>
      <c r="E57" s="375"/>
      <c r="F57" s="375"/>
      <c r="G57" s="376"/>
      <c r="H57" s="1"/>
      <c r="I57" s="402"/>
      <c r="L57" s="174"/>
      <c r="M57" s="174"/>
    </row>
    <row r="58" spans="1:16">
      <c r="A58" s="266">
        <v>4</v>
      </c>
      <c r="B58" s="374" t="s">
        <v>415</v>
      </c>
      <c r="C58" s="375"/>
      <c r="D58" s="375"/>
      <c r="E58" s="375"/>
      <c r="F58" s="375"/>
      <c r="G58" s="376"/>
      <c r="H58" s="1"/>
      <c r="I58" s="402"/>
      <c r="K58" s="174"/>
      <c r="L58" s="174"/>
    </row>
    <row r="59" spans="1:16">
      <c r="A59" s="364" t="s">
        <v>414</v>
      </c>
      <c r="B59" s="365"/>
      <c r="C59" s="365"/>
      <c r="D59" s="365"/>
      <c r="E59" s="365"/>
      <c r="F59" s="365"/>
      <c r="G59" s="365"/>
      <c r="H59" s="2">
        <f>SUM(H55:H58)</f>
        <v>0</v>
      </c>
      <c r="I59" s="403"/>
      <c r="K59" s="174"/>
      <c r="L59" s="76"/>
    </row>
    <row r="60" spans="1:16" ht="15.75" thickBot="1">
      <c r="A60" s="359" t="s">
        <v>57</v>
      </c>
      <c r="B60" s="360"/>
      <c r="C60" s="360"/>
      <c r="D60" s="360"/>
      <c r="E60" s="360"/>
      <c r="F60" s="360"/>
      <c r="G60" s="360"/>
      <c r="H60" s="361"/>
      <c r="I60" s="273">
        <f>ROUND(I53/(100%-H59),2)</f>
        <v>0</v>
      </c>
    </row>
    <row r="61" spans="1:16" ht="29.25" customHeight="1"/>
    <row r="62" spans="1:16" ht="29.25" customHeight="1"/>
    <row r="63" spans="1:16">
      <c r="I63" s="174"/>
    </row>
    <row r="64" spans="1:16">
      <c r="H64" s="233"/>
      <c r="I64" s="174"/>
    </row>
  </sheetData>
  <mergeCells count="65">
    <mergeCell ref="A60:H60"/>
    <mergeCell ref="B6:G6"/>
    <mergeCell ref="B7:G7"/>
    <mergeCell ref="A53:H53"/>
    <mergeCell ref="A54:I54"/>
    <mergeCell ref="B55:G55"/>
    <mergeCell ref="I55:I59"/>
    <mergeCell ref="B56:G56"/>
    <mergeCell ref="B57:G57"/>
    <mergeCell ref="B58:G58"/>
    <mergeCell ref="A59:G59"/>
    <mergeCell ref="A49:H49"/>
    <mergeCell ref="A50:I50"/>
    <mergeCell ref="B51:G51"/>
    <mergeCell ref="H51:H52"/>
    <mergeCell ref="I51:I52"/>
    <mergeCell ref="A52:G52"/>
    <mergeCell ref="B43:H43"/>
    <mergeCell ref="B44:H44"/>
    <mergeCell ref="B45:H45"/>
    <mergeCell ref="B46:H46"/>
    <mergeCell ref="B47:H47"/>
    <mergeCell ref="A48:H48"/>
    <mergeCell ref="B42:H42"/>
    <mergeCell ref="A33:G33"/>
    <mergeCell ref="A34:I34"/>
    <mergeCell ref="B35:G35"/>
    <mergeCell ref="H35:H36"/>
    <mergeCell ref="I35:I36"/>
    <mergeCell ref="A36:G36"/>
    <mergeCell ref="A37:H37"/>
    <mergeCell ref="A38:H38"/>
    <mergeCell ref="A39:I39"/>
    <mergeCell ref="B40:H40"/>
    <mergeCell ref="B41:H41"/>
    <mergeCell ref="B32:G32"/>
    <mergeCell ref="B21:G21"/>
    <mergeCell ref="B22:G22"/>
    <mergeCell ref="B23:G23"/>
    <mergeCell ref="B24:G24"/>
    <mergeCell ref="B25:G25"/>
    <mergeCell ref="B26:G26"/>
    <mergeCell ref="B27:G27"/>
    <mergeCell ref="A28:G28"/>
    <mergeCell ref="A29:I29"/>
    <mergeCell ref="B30:G30"/>
    <mergeCell ref="B31:G31"/>
    <mergeCell ref="A20:I20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18:G18"/>
    <mergeCell ref="A19:G19"/>
    <mergeCell ref="A8:H8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76D8-A0C5-4662-9255-C6B5758DF49A}">
  <dimension ref="A1:P62"/>
  <sheetViews>
    <sheetView view="pageBreakPreview" zoomScaleNormal="85" zoomScaleSheetLayoutView="100" workbookViewId="0">
      <pane xSplit="9" ySplit="1" topLeftCell="J2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417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GERAL!F7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408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175</v>
      </c>
      <c r="B42" s="374" t="s">
        <v>173</v>
      </c>
      <c r="C42" s="375"/>
      <c r="D42" s="375"/>
      <c r="E42" s="375"/>
      <c r="F42" s="375"/>
      <c r="G42" s="375"/>
      <c r="H42" s="376"/>
      <c r="I42" s="270"/>
      <c r="P42" s="274"/>
    </row>
    <row r="43" spans="1:16">
      <c r="A43" s="266" t="s">
        <v>176</v>
      </c>
      <c r="B43" s="374" t="s">
        <v>50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49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48</v>
      </c>
      <c r="C45" s="375"/>
      <c r="D45" s="375"/>
      <c r="E45" s="375"/>
      <c r="F45" s="375"/>
      <c r="G45" s="375"/>
      <c r="H45" s="376"/>
      <c r="I45" s="270"/>
    </row>
    <row r="46" spans="1:16">
      <c r="A46" s="362" t="s">
        <v>51</v>
      </c>
      <c r="B46" s="363"/>
      <c r="C46" s="363"/>
      <c r="D46" s="363"/>
      <c r="E46" s="363"/>
      <c r="F46" s="363"/>
      <c r="G46" s="363"/>
      <c r="H46" s="363"/>
      <c r="I46" s="271">
        <f>SUM(I38:I45)</f>
        <v>0</v>
      </c>
    </row>
    <row r="47" spans="1:16">
      <c r="A47" s="382" t="s">
        <v>52</v>
      </c>
      <c r="B47" s="383"/>
      <c r="C47" s="383"/>
      <c r="D47" s="383"/>
      <c r="E47" s="383"/>
      <c r="F47" s="383"/>
      <c r="G47" s="383"/>
      <c r="H47" s="384"/>
      <c r="I47" s="269">
        <f>I46+I36</f>
        <v>0</v>
      </c>
      <c r="N47" s="174"/>
      <c r="P47" s="274"/>
    </row>
    <row r="48" spans="1:16">
      <c r="A48" s="382" t="s">
        <v>179</v>
      </c>
      <c r="B48" s="383"/>
      <c r="C48" s="383"/>
      <c r="D48" s="383"/>
      <c r="E48" s="383"/>
      <c r="F48" s="383"/>
      <c r="G48" s="383"/>
      <c r="H48" s="383"/>
      <c r="I48" s="385"/>
      <c r="L48" s="174"/>
    </row>
    <row r="49" spans="1:14">
      <c r="A49" s="266">
        <v>1</v>
      </c>
      <c r="B49" s="366" t="s">
        <v>407</v>
      </c>
      <c r="C49" s="366"/>
      <c r="D49" s="366"/>
      <c r="E49" s="366"/>
      <c r="F49" s="366"/>
      <c r="G49" s="366"/>
      <c r="H49" s="386"/>
      <c r="I49" s="396">
        <f>ROUND(I47*H49,2)</f>
        <v>0</v>
      </c>
    </row>
    <row r="50" spans="1:14">
      <c r="A50" s="364" t="s">
        <v>54</v>
      </c>
      <c r="B50" s="365"/>
      <c r="C50" s="365"/>
      <c r="D50" s="365"/>
      <c r="E50" s="365"/>
      <c r="F50" s="365"/>
      <c r="G50" s="365"/>
      <c r="H50" s="387"/>
      <c r="I50" s="397"/>
    </row>
    <row r="51" spans="1:14">
      <c r="A51" s="382" t="s">
        <v>55</v>
      </c>
      <c r="B51" s="383"/>
      <c r="C51" s="383"/>
      <c r="D51" s="383"/>
      <c r="E51" s="383"/>
      <c r="F51" s="383"/>
      <c r="G51" s="383"/>
      <c r="H51" s="384"/>
      <c r="I51" s="269">
        <f>I47+I49</f>
        <v>0</v>
      </c>
      <c r="K51" s="174"/>
    </row>
    <row r="52" spans="1:14">
      <c r="A52" s="382" t="s">
        <v>56</v>
      </c>
      <c r="B52" s="383"/>
      <c r="C52" s="383"/>
      <c r="D52" s="383"/>
      <c r="E52" s="383"/>
      <c r="F52" s="383"/>
      <c r="G52" s="383"/>
      <c r="H52" s="383"/>
      <c r="I52" s="385"/>
    </row>
    <row r="53" spans="1:14">
      <c r="A53" s="266">
        <v>1</v>
      </c>
      <c r="B53" s="374" t="s">
        <v>411</v>
      </c>
      <c r="C53" s="375"/>
      <c r="D53" s="375"/>
      <c r="E53" s="375"/>
      <c r="F53" s="375"/>
      <c r="G53" s="376"/>
      <c r="H53" s="1"/>
      <c r="I53" s="401">
        <f>I58-I51</f>
        <v>0</v>
      </c>
      <c r="K53" s="174"/>
      <c r="L53" s="174"/>
    </row>
    <row r="54" spans="1:14">
      <c r="A54" s="266">
        <v>2</v>
      </c>
      <c r="B54" s="374" t="s">
        <v>413</v>
      </c>
      <c r="C54" s="375"/>
      <c r="D54" s="375"/>
      <c r="E54" s="375"/>
      <c r="F54" s="375"/>
      <c r="G54" s="376"/>
      <c r="H54" s="1"/>
      <c r="I54" s="402"/>
      <c r="L54" s="174"/>
      <c r="N54" s="174"/>
    </row>
    <row r="55" spans="1:14">
      <c r="A55" s="266">
        <v>3</v>
      </c>
      <c r="B55" s="374" t="s">
        <v>412</v>
      </c>
      <c r="C55" s="375"/>
      <c r="D55" s="375"/>
      <c r="E55" s="375"/>
      <c r="F55" s="375"/>
      <c r="G55" s="376"/>
      <c r="H55" s="1"/>
      <c r="I55" s="402"/>
      <c r="L55" s="174"/>
      <c r="M55" s="174"/>
    </row>
    <row r="56" spans="1:14">
      <c r="A56" s="266">
        <v>4</v>
      </c>
      <c r="B56" s="374" t="s">
        <v>415</v>
      </c>
      <c r="C56" s="375"/>
      <c r="D56" s="375"/>
      <c r="E56" s="375"/>
      <c r="F56" s="375"/>
      <c r="G56" s="376"/>
      <c r="H56" s="1"/>
      <c r="I56" s="402"/>
      <c r="K56" s="174"/>
      <c r="L56" s="174"/>
    </row>
    <row r="57" spans="1:14">
      <c r="A57" s="364" t="s">
        <v>414</v>
      </c>
      <c r="B57" s="365"/>
      <c r="C57" s="365"/>
      <c r="D57" s="365"/>
      <c r="E57" s="365"/>
      <c r="F57" s="365"/>
      <c r="G57" s="365"/>
      <c r="H57" s="2">
        <f>SUM(H53:H56)</f>
        <v>0</v>
      </c>
      <c r="I57" s="403"/>
      <c r="K57" s="174"/>
      <c r="L57" s="76"/>
    </row>
    <row r="58" spans="1:14" ht="15.75" thickBot="1">
      <c r="A58" s="359" t="s">
        <v>57</v>
      </c>
      <c r="B58" s="360"/>
      <c r="C58" s="360"/>
      <c r="D58" s="360"/>
      <c r="E58" s="360"/>
      <c r="F58" s="360"/>
      <c r="G58" s="360"/>
      <c r="H58" s="361"/>
      <c r="I58" s="273">
        <f>ROUND(I51/(100%-H57),2)</f>
        <v>0</v>
      </c>
    </row>
    <row r="59" spans="1:14" ht="29.25" customHeight="1"/>
    <row r="60" spans="1:14" ht="29.25" customHeight="1"/>
    <row r="61" spans="1:14">
      <c r="I61" s="174"/>
    </row>
    <row r="62" spans="1:14">
      <c r="H62" s="233"/>
      <c r="I62" s="174"/>
    </row>
  </sheetData>
  <mergeCells count="63">
    <mergeCell ref="A58:H58"/>
    <mergeCell ref="A51:H51"/>
    <mergeCell ref="A52:I52"/>
    <mergeCell ref="B53:G53"/>
    <mergeCell ref="I53:I57"/>
    <mergeCell ref="B54:G54"/>
    <mergeCell ref="B55:G55"/>
    <mergeCell ref="B56:G56"/>
    <mergeCell ref="A57:G57"/>
    <mergeCell ref="A47:H47"/>
    <mergeCell ref="A48:I48"/>
    <mergeCell ref="B49:G49"/>
    <mergeCell ref="H49:H50"/>
    <mergeCell ref="I49:I50"/>
    <mergeCell ref="A50:G50"/>
    <mergeCell ref="A46:H46"/>
    <mergeCell ref="A35:H35"/>
    <mergeCell ref="A36:H36"/>
    <mergeCell ref="A37:I37"/>
    <mergeCell ref="B38:H38"/>
    <mergeCell ref="B39:H39"/>
    <mergeCell ref="B40:H40"/>
    <mergeCell ref="B41:H41"/>
    <mergeCell ref="B42:H42"/>
    <mergeCell ref="B43:H43"/>
    <mergeCell ref="B44:H44"/>
    <mergeCell ref="B45:H45"/>
    <mergeCell ref="A31:G31"/>
    <mergeCell ref="A32:I32"/>
    <mergeCell ref="B33:G33"/>
    <mergeCell ref="H33:H34"/>
    <mergeCell ref="I33:I34"/>
    <mergeCell ref="A34:G34"/>
    <mergeCell ref="B30:G30"/>
    <mergeCell ref="B19:G19"/>
    <mergeCell ref="B20:G20"/>
    <mergeCell ref="B21:G21"/>
    <mergeCell ref="B22:G22"/>
    <mergeCell ref="B23:G23"/>
    <mergeCell ref="B24:G24"/>
    <mergeCell ref="B25:G25"/>
    <mergeCell ref="A26:G26"/>
    <mergeCell ref="A27:I27"/>
    <mergeCell ref="B28:G28"/>
    <mergeCell ref="B29:G29"/>
    <mergeCell ref="A18:I18"/>
    <mergeCell ref="A7:I7"/>
    <mergeCell ref="A8:I8"/>
    <mergeCell ref="B9:G9"/>
    <mergeCell ref="B10:G10"/>
    <mergeCell ref="B11:G11"/>
    <mergeCell ref="B12:G12"/>
    <mergeCell ref="B13:G13"/>
    <mergeCell ref="B14:G14"/>
    <mergeCell ref="B15:G15"/>
    <mergeCell ref="B16:G16"/>
    <mergeCell ref="A17:G17"/>
    <mergeCell ref="A6:H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4A9F-39AB-4E95-B487-590B7CFFD62D}">
  <dimension ref="A1:P64"/>
  <sheetViews>
    <sheetView view="pageBreakPreview" zoomScaleNormal="85" zoomScaleSheetLayoutView="100" workbookViewId="0">
      <pane xSplit="9" ySplit="1" topLeftCell="J26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418</v>
      </c>
      <c r="B1" s="357"/>
      <c r="C1" s="357"/>
      <c r="D1" s="357"/>
      <c r="E1" s="357"/>
      <c r="F1" s="357"/>
      <c r="G1" s="357"/>
      <c r="H1" s="358"/>
      <c r="I1" s="263" t="s">
        <v>404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GERAL!F7</f>
        <v>0</v>
      </c>
      <c r="J4" s="76"/>
    </row>
    <row r="5" spans="1:10">
      <c r="A5" s="266" t="s">
        <v>6</v>
      </c>
      <c r="B5" s="366" t="s">
        <v>388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>
      <c r="A6" s="77" t="s">
        <v>7</v>
      </c>
      <c r="B6" s="374" t="s">
        <v>170</v>
      </c>
      <c r="C6" s="375"/>
      <c r="D6" s="375"/>
      <c r="E6" s="375"/>
      <c r="F6" s="375"/>
      <c r="G6" s="376"/>
      <c r="H6" s="1"/>
      <c r="I6" s="172">
        <f>ROUND($I$4*H6,2)</f>
        <v>0</v>
      </c>
    </row>
    <row r="7" spans="1:10">
      <c r="A7" s="77" t="s">
        <v>8</v>
      </c>
      <c r="B7" s="374" t="s">
        <v>171</v>
      </c>
      <c r="C7" s="375"/>
      <c r="D7" s="375"/>
      <c r="E7" s="375"/>
      <c r="F7" s="375"/>
      <c r="G7" s="376"/>
      <c r="H7" s="1"/>
      <c r="I7" s="172">
        <f>ROUND($I$4*H7,2)</f>
        <v>0</v>
      </c>
    </row>
    <row r="8" spans="1:10" ht="15" customHeight="1">
      <c r="A8" s="398" t="s">
        <v>9</v>
      </c>
      <c r="B8" s="399"/>
      <c r="C8" s="399"/>
      <c r="D8" s="399"/>
      <c r="E8" s="399"/>
      <c r="F8" s="399"/>
      <c r="G8" s="399"/>
      <c r="H8" s="400"/>
      <c r="I8" s="269">
        <f>SUM(I4:I7)</f>
        <v>0</v>
      </c>
      <c r="J8" s="174"/>
    </row>
    <row r="9" spans="1:10">
      <c r="A9" s="367" t="s">
        <v>10</v>
      </c>
      <c r="B9" s="368"/>
      <c r="C9" s="368"/>
      <c r="D9" s="368"/>
      <c r="E9" s="368"/>
      <c r="F9" s="368"/>
      <c r="G9" s="368"/>
      <c r="H9" s="368"/>
      <c r="I9" s="392"/>
    </row>
    <row r="10" spans="1:10">
      <c r="A10" s="362" t="s">
        <v>11</v>
      </c>
      <c r="B10" s="363"/>
      <c r="C10" s="363"/>
      <c r="D10" s="363"/>
      <c r="E10" s="363"/>
      <c r="F10" s="363"/>
      <c r="G10" s="363"/>
      <c r="H10" s="363"/>
      <c r="I10" s="373"/>
    </row>
    <row r="11" spans="1:10">
      <c r="A11" s="266" t="s">
        <v>12</v>
      </c>
      <c r="B11" s="366" t="s">
        <v>17</v>
      </c>
      <c r="C11" s="366"/>
      <c r="D11" s="366"/>
      <c r="E11" s="366"/>
      <c r="F11" s="366"/>
      <c r="G11" s="366"/>
      <c r="H11" s="1"/>
      <c r="I11" s="270">
        <f>ROUND(($I$8)*H11,2)</f>
        <v>0</v>
      </c>
    </row>
    <row r="12" spans="1:10">
      <c r="A12" s="266" t="s">
        <v>14</v>
      </c>
      <c r="B12" s="366" t="s">
        <v>13</v>
      </c>
      <c r="C12" s="366"/>
      <c r="D12" s="366"/>
      <c r="E12" s="366"/>
      <c r="F12" s="366"/>
      <c r="G12" s="366"/>
      <c r="H12" s="1"/>
      <c r="I12" s="270">
        <f t="shared" ref="I12:I18" si="0">ROUND(($I$8)*H12,2)</f>
        <v>0</v>
      </c>
    </row>
    <row r="13" spans="1:10">
      <c r="A13" s="266" t="s">
        <v>16</v>
      </c>
      <c r="B13" s="366" t="s">
        <v>19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18</v>
      </c>
      <c r="B14" s="366" t="s">
        <v>385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20</v>
      </c>
      <c r="B15" s="366" t="s">
        <v>15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22</v>
      </c>
      <c r="B16" s="366" t="s">
        <v>21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266" t="s">
        <v>24</v>
      </c>
      <c r="B17" s="366" t="s">
        <v>26</v>
      </c>
      <c r="C17" s="366"/>
      <c r="D17" s="366"/>
      <c r="E17" s="366"/>
      <c r="F17" s="366"/>
      <c r="G17" s="366"/>
      <c r="H17" s="1"/>
      <c r="I17" s="270">
        <f t="shared" si="0"/>
        <v>0</v>
      </c>
    </row>
    <row r="18" spans="1:10">
      <c r="A18" s="266" t="s">
        <v>25</v>
      </c>
      <c r="B18" s="366" t="s">
        <v>23</v>
      </c>
      <c r="C18" s="366"/>
      <c r="D18" s="366"/>
      <c r="E18" s="366"/>
      <c r="F18" s="366"/>
      <c r="G18" s="366"/>
      <c r="H18" s="1"/>
      <c r="I18" s="270">
        <f t="shared" si="0"/>
        <v>0</v>
      </c>
    </row>
    <row r="19" spans="1:10">
      <c r="A19" s="367" t="s">
        <v>27</v>
      </c>
      <c r="B19" s="377"/>
      <c r="C19" s="377"/>
      <c r="D19" s="377"/>
      <c r="E19" s="377"/>
      <c r="F19" s="377"/>
      <c r="G19" s="378"/>
      <c r="H19" s="2">
        <f>SUM(H11:H18)</f>
        <v>0</v>
      </c>
      <c r="I19" s="267">
        <f>SUM(I11:I18)</f>
        <v>0</v>
      </c>
    </row>
    <row r="20" spans="1:10">
      <c r="A20" s="370" t="s">
        <v>28</v>
      </c>
      <c r="B20" s="371"/>
      <c r="C20" s="371"/>
      <c r="D20" s="371"/>
      <c r="E20" s="371"/>
      <c r="F20" s="371"/>
      <c r="G20" s="371"/>
      <c r="H20" s="371"/>
      <c r="I20" s="372"/>
    </row>
    <row r="21" spans="1:10">
      <c r="A21" s="266" t="s">
        <v>29</v>
      </c>
      <c r="B21" s="374" t="s">
        <v>33</v>
      </c>
      <c r="C21" s="375"/>
      <c r="D21" s="375"/>
      <c r="E21" s="375"/>
      <c r="F21" s="375"/>
      <c r="G21" s="376"/>
      <c r="H21" s="1"/>
      <c r="I21" s="270">
        <f>ROUND(($I$8)*H21,2)</f>
        <v>0</v>
      </c>
    </row>
    <row r="22" spans="1:10">
      <c r="A22" s="266" t="s">
        <v>30</v>
      </c>
      <c r="B22" s="379" t="s">
        <v>315</v>
      </c>
      <c r="C22" s="380"/>
      <c r="D22" s="380"/>
      <c r="E22" s="380"/>
      <c r="F22" s="380"/>
      <c r="G22" s="381"/>
      <c r="H22" s="1"/>
      <c r="I22" s="270">
        <f t="shared" ref="I22:I26" si="1">ROUND(($I$8)*H22,2)</f>
        <v>0</v>
      </c>
    </row>
    <row r="23" spans="1:10">
      <c r="A23" s="266" t="s">
        <v>32</v>
      </c>
      <c r="B23" s="366" t="s">
        <v>35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34</v>
      </c>
      <c r="B24" s="366" t="s">
        <v>386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180</v>
      </c>
      <c r="B25" s="366" t="s">
        <v>183</v>
      </c>
      <c r="C25" s="366"/>
      <c r="D25" s="366"/>
      <c r="E25" s="366"/>
      <c r="F25" s="366"/>
      <c r="G25" s="366"/>
      <c r="H25" s="1"/>
      <c r="I25" s="270">
        <f t="shared" si="1"/>
        <v>0</v>
      </c>
    </row>
    <row r="26" spans="1:10">
      <c r="A26" s="266" t="s">
        <v>181</v>
      </c>
      <c r="B26" s="366" t="s">
        <v>387</v>
      </c>
      <c r="C26" s="366"/>
      <c r="D26" s="366"/>
      <c r="E26" s="366"/>
      <c r="F26" s="366"/>
      <c r="G26" s="366"/>
      <c r="H26" s="1"/>
      <c r="I26" s="270">
        <f t="shared" si="1"/>
        <v>0</v>
      </c>
    </row>
    <row r="27" spans="1:10">
      <c r="A27" s="266" t="s">
        <v>182</v>
      </c>
      <c r="B27" s="374" t="s">
        <v>31</v>
      </c>
      <c r="C27" s="375"/>
      <c r="D27" s="375"/>
      <c r="E27" s="375"/>
      <c r="F27" s="375"/>
      <c r="G27" s="376"/>
      <c r="H27" s="1"/>
      <c r="I27" s="270">
        <f>ROUND(($I$8)*H27,2)</f>
        <v>0</v>
      </c>
    </row>
    <row r="28" spans="1:10">
      <c r="A28" s="367" t="s">
        <v>36</v>
      </c>
      <c r="B28" s="368"/>
      <c r="C28" s="368"/>
      <c r="D28" s="368"/>
      <c r="E28" s="368"/>
      <c r="F28" s="368"/>
      <c r="G28" s="369"/>
      <c r="H28" s="2">
        <f>SUM(H21:H27)</f>
        <v>0</v>
      </c>
      <c r="I28" s="271">
        <f>SUM(I21:I27)</f>
        <v>0</v>
      </c>
    </row>
    <row r="29" spans="1:10">
      <c r="A29" s="362" t="s">
        <v>37</v>
      </c>
      <c r="B29" s="363"/>
      <c r="C29" s="363"/>
      <c r="D29" s="363"/>
      <c r="E29" s="363"/>
      <c r="F29" s="363"/>
      <c r="G29" s="363"/>
      <c r="H29" s="363"/>
      <c r="I29" s="373"/>
    </row>
    <row r="30" spans="1:10">
      <c r="A30" s="266" t="s">
        <v>38</v>
      </c>
      <c r="B30" s="366" t="s">
        <v>40</v>
      </c>
      <c r="C30" s="366"/>
      <c r="D30" s="366"/>
      <c r="E30" s="366"/>
      <c r="F30" s="366"/>
      <c r="G30" s="366"/>
      <c r="H30" s="1"/>
      <c r="I30" s="270">
        <f>ROUND(($I$8)*H30,2)</f>
        <v>0</v>
      </c>
      <c r="J30" s="140"/>
    </row>
    <row r="31" spans="1:10">
      <c r="A31" s="266" t="s">
        <v>39</v>
      </c>
      <c r="B31" s="366" t="s">
        <v>184</v>
      </c>
      <c r="C31" s="366"/>
      <c r="D31" s="366"/>
      <c r="E31" s="366"/>
      <c r="F31" s="366"/>
      <c r="G31" s="366"/>
      <c r="H31" s="1"/>
      <c r="I31" s="270">
        <f t="shared" ref="I31:I32" si="2">ROUND(($I$8)*H31,2)</f>
        <v>0</v>
      </c>
    </row>
    <row r="32" spans="1:10">
      <c r="A32" s="266" t="s">
        <v>217</v>
      </c>
      <c r="B32" s="366" t="s">
        <v>185</v>
      </c>
      <c r="C32" s="366"/>
      <c r="D32" s="366"/>
      <c r="E32" s="366"/>
      <c r="F32" s="366"/>
      <c r="G32" s="366"/>
      <c r="H32" s="1"/>
      <c r="I32" s="270">
        <f t="shared" si="2"/>
        <v>0</v>
      </c>
    </row>
    <row r="33" spans="1:16">
      <c r="A33" s="367" t="s">
        <v>41</v>
      </c>
      <c r="B33" s="368"/>
      <c r="C33" s="368"/>
      <c r="D33" s="368"/>
      <c r="E33" s="368"/>
      <c r="F33" s="368"/>
      <c r="G33" s="369"/>
      <c r="H33" s="2">
        <f>SUM(H30:H32)</f>
        <v>0</v>
      </c>
      <c r="I33" s="270">
        <f>ROUND(($I$8)*H33,2)</f>
        <v>0</v>
      </c>
    </row>
    <row r="34" spans="1:16">
      <c r="A34" s="370" t="s">
        <v>42</v>
      </c>
      <c r="B34" s="371"/>
      <c r="C34" s="371"/>
      <c r="D34" s="371"/>
      <c r="E34" s="371"/>
      <c r="F34" s="371"/>
      <c r="G34" s="371"/>
      <c r="H34" s="371"/>
      <c r="I34" s="372"/>
    </row>
    <row r="35" spans="1:16">
      <c r="A35" s="266" t="s">
        <v>43</v>
      </c>
      <c r="B35" s="366" t="s">
        <v>44</v>
      </c>
      <c r="C35" s="366"/>
      <c r="D35" s="366"/>
      <c r="E35" s="366"/>
      <c r="F35" s="366"/>
      <c r="G35" s="366"/>
      <c r="H35" s="390"/>
      <c r="I35" s="388">
        <f>ROUND(($I$8)*H35,2)</f>
        <v>0</v>
      </c>
    </row>
    <row r="36" spans="1:16">
      <c r="A36" s="362" t="s">
        <v>41</v>
      </c>
      <c r="B36" s="363"/>
      <c r="C36" s="363"/>
      <c r="D36" s="363"/>
      <c r="E36" s="363"/>
      <c r="F36" s="363"/>
      <c r="G36" s="363"/>
      <c r="H36" s="391"/>
      <c r="I36" s="389"/>
    </row>
    <row r="37" spans="1:16" ht="15" customHeight="1">
      <c r="A37" s="398" t="s">
        <v>45</v>
      </c>
      <c r="B37" s="399"/>
      <c r="C37" s="399"/>
      <c r="D37" s="399"/>
      <c r="E37" s="399"/>
      <c r="F37" s="399"/>
      <c r="G37" s="399"/>
      <c r="H37" s="400"/>
      <c r="I37" s="272">
        <f>I19+I28+I33+I35</f>
        <v>0</v>
      </c>
    </row>
    <row r="38" spans="1:16">
      <c r="A38" s="364" t="s">
        <v>46</v>
      </c>
      <c r="B38" s="365"/>
      <c r="C38" s="365"/>
      <c r="D38" s="365"/>
      <c r="E38" s="365"/>
      <c r="F38" s="365"/>
      <c r="G38" s="365"/>
      <c r="H38" s="365"/>
      <c r="I38" s="269">
        <f>I8+I37</f>
        <v>0</v>
      </c>
    </row>
    <row r="39" spans="1:16">
      <c r="A39" s="367" t="s">
        <v>178</v>
      </c>
      <c r="B39" s="368"/>
      <c r="C39" s="368"/>
      <c r="D39" s="368"/>
      <c r="E39" s="368"/>
      <c r="F39" s="368"/>
      <c r="G39" s="368"/>
      <c r="H39" s="368"/>
      <c r="I39" s="392" t="s">
        <v>172</v>
      </c>
    </row>
    <row r="40" spans="1:16">
      <c r="A40" s="266" t="s">
        <v>4</v>
      </c>
      <c r="B40" s="374" t="s">
        <v>410</v>
      </c>
      <c r="C40" s="375"/>
      <c r="D40" s="375"/>
      <c r="E40" s="375"/>
      <c r="F40" s="375"/>
      <c r="G40" s="375"/>
      <c r="H40" s="376"/>
      <c r="I40" s="270"/>
    </row>
    <row r="41" spans="1:16">
      <c r="A41" s="266" t="s">
        <v>6</v>
      </c>
      <c r="B41" s="374" t="s">
        <v>174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7</v>
      </c>
      <c r="B42" s="374" t="s">
        <v>47</v>
      </c>
      <c r="C42" s="375"/>
      <c r="D42" s="375"/>
      <c r="E42" s="375"/>
      <c r="F42" s="375"/>
      <c r="G42" s="375"/>
      <c r="H42" s="376"/>
      <c r="I42" s="267"/>
    </row>
    <row r="43" spans="1:16">
      <c r="A43" s="266" t="s">
        <v>8</v>
      </c>
      <c r="B43" s="374" t="s">
        <v>408</v>
      </c>
      <c r="C43" s="375"/>
      <c r="D43" s="375"/>
      <c r="E43" s="375"/>
      <c r="F43" s="375"/>
      <c r="G43" s="375"/>
      <c r="H43" s="376"/>
      <c r="I43" s="270"/>
    </row>
    <row r="44" spans="1:16">
      <c r="A44" s="266" t="s">
        <v>175</v>
      </c>
      <c r="B44" s="374" t="s">
        <v>173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176</v>
      </c>
      <c r="B45" s="374" t="s">
        <v>50</v>
      </c>
      <c r="C45" s="375"/>
      <c r="D45" s="375"/>
      <c r="E45" s="375"/>
      <c r="F45" s="375"/>
      <c r="G45" s="375"/>
      <c r="H45" s="376"/>
      <c r="I45" s="270"/>
      <c r="P45" s="274"/>
    </row>
    <row r="46" spans="1:16">
      <c r="A46" s="266" t="s">
        <v>177</v>
      </c>
      <c r="B46" s="374" t="s">
        <v>49</v>
      </c>
      <c r="C46" s="375"/>
      <c r="D46" s="375"/>
      <c r="E46" s="375"/>
      <c r="F46" s="375"/>
      <c r="G46" s="375"/>
      <c r="H46" s="376"/>
      <c r="I46" s="270"/>
      <c r="P46" s="274"/>
    </row>
    <row r="47" spans="1:16">
      <c r="A47" s="266" t="s">
        <v>331</v>
      </c>
      <c r="B47" s="374" t="s">
        <v>48</v>
      </c>
      <c r="C47" s="375"/>
      <c r="D47" s="375"/>
      <c r="E47" s="375"/>
      <c r="F47" s="375"/>
      <c r="G47" s="375"/>
      <c r="H47" s="376"/>
      <c r="I47" s="270"/>
    </row>
    <row r="48" spans="1:16">
      <c r="A48" s="362" t="s">
        <v>51</v>
      </c>
      <c r="B48" s="363"/>
      <c r="C48" s="363"/>
      <c r="D48" s="363"/>
      <c r="E48" s="363"/>
      <c r="F48" s="363"/>
      <c r="G48" s="363"/>
      <c r="H48" s="363"/>
      <c r="I48" s="271">
        <f>SUM(I40:I47)</f>
        <v>0</v>
      </c>
    </row>
    <row r="49" spans="1:16">
      <c r="A49" s="382" t="s">
        <v>52</v>
      </c>
      <c r="B49" s="383"/>
      <c r="C49" s="383"/>
      <c r="D49" s="383"/>
      <c r="E49" s="383"/>
      <c r="F49" s="383"/>
      <c r="G49" s="383"/>
      <c r="H49" s="384"/>
      <c r="I49" s="269">
        <f>I48+I38</f>
        <v>0</v>
      </c>
      <c r="N49" s="174"/>
      <c r="P49" s="274"/>
    </row>
    <row r="50" spans="1:16">
      <c r="A50" s="382" t="s">
        <v>179</v>
      </c>
      <c r="B50" s="383"/>
      <c r="C50" s="383"/>
      <c r="D50" s="383"/>
      <c r="E50" s="383"/>
      <c r="F50" s="383"/>
      <c r="G50" s="383"/>
      <c r="H50" s="383"/>
      <c r="I50" s="385"/>
      <c r="L50" s="174"/>
    </row>
    <row r="51" spans="1:16">
      <c r="A51" s="266">
        <v>1</v>
      </c>
      <c r="B51" s="366" t="s">
        <v>407</v>
      </c>
      <c r="C51" s="366"/>
      <c r="D51" s="366"/>
      <c r="E51" s="366"/>
      <c r="F51" s="366"/>
      <c r="G51" s="366"/>
      <c r="H51" s="386"/>
      <c r="I51" s="396">
        <f>ROUND(I49*H51,2)</f>
        <v>0</v>
      </c>
    </row>
    <row r="52" spans="1:16">
      <c r="A52" s="364" t="s">
        <v>54</v>
      </c>
      <c r="B52" s="365"/>
      <c r="C52" s="365"/>
      <c r="D52" s="365"/>
      <c r="E52" s="365"/>
      <c r="F52" s="365"/>
      <c r="G52" s="365"/>
      <c r="H52" s="387"/>
      <c r="I52" s="397"/>
    </row>
    <row r="53" spans="1:16">
      <c r="A53" s="382" t="s">
        <v>55</v>
      </c>
      <c r="B53" s="383"/>
      <c r="C53" s="383"/>
      <c r="D53" s="383"/>
      <c r="E53" s="383"/>
      <c r="F53" s="383"/>
      <c r="G53" s="383"/>
      <c r="H53" s="384"/>
      <c r="I53" s="269">
        <f>I49+I51</f>
        <v>0</v>
      </c>
      <c r="K53" s="174"/>
    </row>
    <row r="54" spans="1:16">
      <c r="A54" s="382" t="s">
        <v>56</v>
      </c>
      <c r="B54" s="383"/>
      <c r="C54" s="383"/>
      <c r="D54" s="383"/>
      <c r="E54" s="383"/>
      <c r="F54" s="383"/>
      <c r="G54" s="383"/>
      <c r="H54" s="383"/>
      <c r="I54" s="385"/>
    </row>
    <row r="55" spans="1:16">
      <c r="A55" s="266">
        <v>1</v>
      </c>
      <c r="B55" s="374" t="s">
        <v>411</v>
      </c>
      <c r="C55" s="375"/>
      <c r="D55" s="375"/>
      <c r="E55" s="375"/>
      <c r="F55" s="375"/>
      <c r="G55" s="376"/>
      <c r="H55" s="1"/>
      <c r="I55" s="401">
        <f>I60-I53</f>
        <v>0</v>
      </c>
      <c r="K55" s="174"/>
      <c r="L55" s="174"/>
    </row>
    <row r="56" spans="1:16">
      <c r="A56" s="266">
        <v>2</v>
      </c>
      <c r="B56" s="374" t="s">
        <v>413</v>
      </c>
      <c r="C56" s="375"/>
      <c r="D56" s="375"/>
      <c r="E56" s="375"/>
      <c r="F56" s="375"/>
      <c r="G56" s="376"/>
      <c r="H56" s="1"/>
      <c r="I56" s="402"/>
      <c r="L56" s="174"/>
      <c r="N56" s="174"/>
    </row>
    <row r="57" spans="1:16">
      <c r="A57" s="266">
        <v>3</v>
      </c>
      <c r="B57" s="374" t="s">
        <v>412</v>
      </c>
      <c r="C57" s="375"/>
      <c r="D57" s="375"/>
      <c r="E57" s="375"/>
      <c r="F57" s="375"/>
      <c r="G57" s="376"/>
      <c r="H57" s="1"/>
      <c r="I57" s="402"/>
      <c r="L57" s="174"/>
      <c r="M57" s="174"/>
    </row>
    <row r="58" spans="1:16">
      <c r="A58" s="266">
        <v>4</v>
      </c>
      <c r="B58" s="374" t="s">
        <v>415</v>
      </c>
      <c r="C58" s="375"/>
      <c r="D58" s="375"/>
      <c r="E58" s="375"/>
      <c r="F58" s="375"/>
      <c r="G58" s="376"/>
      <c r="H58" s="1"/>
      <c r="I58" s="402"/>
      <c r="K58" s="174"/>
      <c r="L58" s="174"/>
    </row>
    <row r="59" spans="1:16">
      <c r="A59" s="364" t="s">
        <v>414</v>
      </c>
      <c r="B59" s="365"/>
      <c r="C59" s="365"/>
      <c r="D59" s="365"/>
      <c r="E59" s="365"/>
      <c r="F59" s="365"/>
      <c r="G59" s="365"/>
      <c r="H59" s="2">
        <f>SUM(H55:H58)</f>
        <v>0</v>
      </c>
      <c r="I59" s="403"/>
      <c r="K59" s="174"/>
      <c r="L59" s="76"/>
    </row>
    <row r="60" spans="1:16" ht="15.75" thickBot="1">
      <c r="A60" s="359" t="s">
        <v>57</v>
      </c>
      <c r="B60" s="360"/>
      <c r="C60" s="360"/>
      <c r="D60" s="360"/>
      <c r="E60" s="360"/>
      <c r="F60" s="360"/>
      <c r="G60" s="360"/>
      <c r="H60" s="361"/>
      <c r="I60" s="273">
        <f>ROUND(I53/(100%-H59),2)</f>
        <v>0</v>
      </c>
    </row>
    <row r="61" spans="1:16" ht="29.25" customHeight="1"/>
    <row r="62" spans="1:16" ht="29.25" customHeight="1"/>
    <row r="63" spans="1:16">
      <c r="I63" s="174"/>
    </row>
    <row r="64" spans="1:16">
      <c r="H64" s="233"/>
      <c r="I64" s="174"/>
    </row>
  </sheetData>
  <mergeCells count="65">
    <mergeCell ref="A60:H60"/>
    <mergeCell ref="A53:H53"/>
    <mergeCell ref="A54:I54"/>
    <mergeCell ref="B55:G55"/>
    <mergeCell ref="I55:I59"/>
    <mergeCell ref="B56:G56"/>
    <mergeCell ref="B57:G57"/>
    <mergeCell ref="B58:G58"/>
    <mergeCell ref="A59:G59"/>
    <mergeCell ref="A49:H49"/>
    <mergeCell ref="A50:I50"/>
    <mergeCell ref="B51:G51"/>
    <mergeCell ref="H51:H52"/>
    <mergeCell ref="I51:I52"/>
    <mergeCell ref="A52:G52"/>
    <mergeCell ref="A48:H48"/>
    <mergeCell ref="A37:H37"/>
    <mergeCell ref="A38:H38"/>
    <mergeCell ref="A39:I39"/>
    <mergeCell ref="B40:H40"/>
    <mergeCell ref="B41:H41"/>
    <mergeCell ref="B42:H42"/>
    <mergeCell ref="B43:H43"/>
    <mergeCell ref="B44:H44"/>
    <mergeCell ref="B45:H45"/>
    <mergeCell ref="B46:H46"/>
    <mergeCell ref="B47:H47"/>
    <mergeCell ref="B31:G31"/>
    <mergeCell ref="B32:G32"/>
    <mergeCell ref="A33:G33"/>
    <mergeCell ref="A34:I34"/>
    <mergeCell ref="B35:G35"/>
    <mergeCell ref="H35:H36"/>
    <mergeCell ref="I35:I36"/>
    <mergeCell ref="A36:G36"/>
    <mergeCell ref="B30:G30"/>
    <mergeCell ref="A19:G19"/>
    <mergeCell ref="A20:I20"/>
    <mergeCell ref="B21:G21"/>
    <mergeCell ref="B22:G22"/>
    <mergeCell ref="B23:G23"/>
    <mergeCell ref="B24:G24"/>
    <mergeCell ref="B25:G25"/>
    <mergeCell ref="B26:G26"/>
    <mergeCell ref="B27:G27"/>
    <mergeCell ref="A28:G28"/>
    <mergeCell ref="A29:I29"/>
    <mergeCell ref="B18:G18"/>
    <mergeCell ref="B7:G7"/>
    <mergeCell ref="A8:H8"/>
    <mergeCell ref="A9:I9"/>
    <mergeCell ref="A10:I10"/>
    <mergeCell ref="B11:G11"/>
    <mergeCell ref="B12:G12"/>
    <mergeCell ref="B13:G13"/>
    <mergeCell ref="B14:G14"/>
    <mergeCell ref="B15:G15"/>
    <mergeCell ref="B16:G16"/>
    <mergeCell ref="B17:G17"/>
    <mergeCell ref="B6:G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75BFE-74AF-4136-BE52-A7A846267E02}">
  <dimension ref="A1:P62"/>
  <sheetViews>
    <sheetView view="pageBreakPreview" zoomScaleNormal="85" zoomScaleSheetLayoutView="100" workbookViewId="0">
      <pane xSplit="9" ySplit="1" topLeftCell="J17" activePane="bottomRight" state="frozen"/>
      <selection activeCell="I51" sqref="I51:I58"/>
      <selection pane="topRight" activeCell="I51" sqref="I51:I58"/>
      <selection pane="bottomLeft" activeCell="I51" sqref="I51:I58"/>
      <selection pane="bottomRight" activeCell="I5" sqref="I5"/>
    </sheetView>
  </sheetViews>
  <sheetFormatPr defaultRowHeight="15"/>
  <cols>
    <col min="1" max="1" width="6" customWidth="1"/>
    <col min="2" max="2" width="12" customWidth="1"/>
    <col min="3" max="7" width="10.5703125" customWidth="1"/>
    <col min="8" max="8" width="13.7109375" customWidth="1"/>
    <col min="9" max="9" width="14" customWidth="1"/>
    <col min="10" max="10" width="12.140625" bestFit="1" customWidth="1"/>
    <col min="11" max="11" width="13.7109375" bestFit="1" customWidth="1"/>
    <col min="12" max="13" width="12.140625" bestFit="1" customWidth="1"/>
    <col min="14" max="14" width="13.28515625" bestFit="1" customWidth="1"/>
  </cols>
  <sheetData>
    <row r="1" spans="1:10" ht="29.25" customHeight="1" thickBot="1">
      <c r="A1" s="356" t="s">
        <v>419</v>
      </c>
      <c r="B1" s="357"/>
      <c r="C1" s="357"/>
      <c r="D1" s="357"/>
      <c r="E1" s="357"/>
      <c r="F1" s="357"/>
      <c r="G1" s="357"/>
      <c r="H1" s="358"/>
      <c r="I1" s="263" t="s">
        <v>402</v>
      </c>
    </row>
    <row r="2" spans="1:10">
      <c r="A2" s="393" t="s">
        <v>0</v>
      </c>
      <c r="B2" s="394"/>
      <c r="C2" s="394"/>
      <c r="D2" s="394"/>
      <c r="E2" s="394"/>
      <c r="F2" s="394"/>
      <c r="G2" s="394"/>
      <c r="H2" s="394"/>
      <c r="I2" s="395"/>
    </row>
    <row r="3" spans="1:10">
      <c r="A3" s="264" t="s">
        <v>1</v>
      </c>
      <c r="B3" s="363" t="s">
        <v>403</v>
      </c>
      <c r="C3" s="363"/>
      <c r="D3" s="363"/>
      <c r="E3" s="363"/>
      <c r="F3" s="363"/>
      <c r="G3" s="363"/>
      <c r="H3" s="257" t="s">
        <v>2</v>
      </c>
      <c r="I3" s="265" t="s">
        <v>3</v>
      </c>
    </row>
    <row r="4" spans="1:10">
      <c r="A4" s="266" t="s">
        <v>4</v>
      </c>
      <c r="B4" s="374" t="s">
        <v>5</v>
      </c>
      <c r="C4" s="375"/>
      <c r="D4" s="375"/>
      <c r="E4" s="375"/>
      <c r="F4" s="375"/>
      <c r="G4" s="376"/>
      <c r="H4" s="1"/>
      <c r="I4" s="267">
        <f>GERAL!F9</f>
        <v>0</v>
      </c>
      <c r="J4" s="76"/>
    </row>
    <row r="5" spans="1:10">
      <c r="A5" s="266" t="s">
        <v>6</v>
      </c>
      <c r="B5" s="366" t="s">
        <v>171</v>
      </c>
      <c r="C5" s="366"/>
      <c r="D5" s="366"/>
      <c r="E5" s="366"/>
      <c r="F5" s="366"/>
      <c r="G5" s="366"/>
      <c r="H5" s="1"/>
      <c r="I5" s="268">
        <f>ROUND($I$4*H5,2)</f>
        <v>0</v>
      </c>
    </row>
    <row r="6" spans="1:10" ht="15" customHeight="1">
      <c r="A6" s="398" t="s">
        <v>9</v>
      </c>
      <c r="B6" s="399"/>
      <c r="C6" s="399"/>
      <c r="D6" s="399"/>
      <c r="E6" s="399"/>
      <c r="F6" s="399"/>
      <c r="G6" s="399"/>
      <c r="H6" s="400"/>
      <c r="I6" s="269">
        <f>SUM(I4:I5)</f>
        <v>0</v>
      </c>
      <c r="J6" s="174"/>
    </row>
    <row r="7" spans="1:10">
      <c r="A7" s="367" t="s">
        <v>10</v>
      </c>
      <c r="B7" s="368"/>
      <c r="C7" s="368"/>
      <c r="D7" s="368"/>
      <c r="E7" s="368"/>
      <c r="F7" s="368"/>
      <c r="G7" s="368"/>
      <c r="H7" s="368"/>
      <c r="I7" s="392"/>
    </row>
    <row r="8" spans="1:10">
      <c r="A8" s="362" t="s">
        <v>11</v>
      </c>
      <c r="B8" s="363"/>
      <c r="C8" s="363"/>
      <c r="D8" s="363"/>
      <c r="E8" s="363"/>
      <c r="F8" s="363"/>
      <c r="G8" s="363"/>
      <c r="H8" s="363"/>
      <c r="I8" s="373"/>
    </row>
    <row r="9" spans="1:10">
      <c r="A9" s="266" t="s">
        <v>12</v>
      </c>
      <c r="B9" s="366" t="s">
        <v>17</v>
      </c>
      <c r="C9" s="366"/>
      <c r="D9" s="366"/>
      <c r="E9" s="366"/>
      <c r="F9" s="366"/>
      <c r="G9" s="366"/>
      <c r="H9" s="1"/>
      <c r="I9" s="270">
        <f>ROUND(($I$6)*H9,2)</f>
        <v>0</v>
      </c>
    </row>
    <row r="10" spans="1:10">
      <c r="A10" s="266" t="s">
        <v>14</v>
      </c>
      <c r="B10" s="366" t="s">
        <v>13</v>
      </c>
      <c r="C10" s="366"/>
      <c r="D10" s="366"/>
      <c r="E10" s="366"/>
      <c r="F10" s="366"/>
      <c r="G10" s="366"/>
      <c r="H10" s="1"/>
      <c r="I10" s="270">
        <f t="shared" ref="I10:I16" si="0">ROUND(($I$6)*H10,2)</f>
        <v>0</v>
      </c>
    </row>
    <row r="11" spans="1:10">
      <c r="A11" s="266" t="s">
        <v>16</v>
      </c>
      <c r="B11" s="366" t="s">
        <v>19</v>
      </c>
      <c r="C11" s="366"/>
      <c r="D11" s="366"/>
      <c r="E11" s="366"/>
      <c r="F11" s="366"/>
      <c r="G11" s="366"/>
      <c r="H11" s="1"/>
      <c r="I11" s="270">
        <f t="shared" si="0"/>
        <v>0</v>
      </c>
    </row>
    <row r="12" spans="1:10">
      <c r="A12" s="266" t="s">
        <v>18</v>
      </c>
      <c r="B12" s="366" t="s">
        <v>385</v>
      </c>
      <c r="C12" s="366"/>
      <c r="D12" s="366"/>
      <c r="E12" s="366"/>
      <c r="F12" s="366"/>
      <c r="G12" s="366"/>
      <c r="H12" s="1"/>
      <c r="I12" s="270">
        <f t="shared" si="0"/>
        <v>0</v>
      </c>
    </row>
    <row r="13" spans="1:10">
      <c r="A13" s="266" t="s">
        <v>20</v>
      </c>
      <c r="B13" s="366" t="s">
        <v>15</v>
      </c>
      <c r="C13" s="366"/>
      <c r="D13" s="366"/>
      <c r="E13" s="366"/>
      <c r="F13" s="366"/>
      <c r="G13" s="366"/>
      <c r="H13" s="1"/>
      <c r="I13" s="270">
        <f t="shared" si="0"/>
        <v>0</v>
      </c>
    </row>
    <row r="14" spans="1:10">
      <c r="A14" s="266" t="s">
        <v>22</v>
      </c>
      <c r="B14" s="366" t="s">
        <v>21</v>
      </c>
      <c r="C14" s="366"/>
      <c r="D14" s="366"/>
      <c r="E14" s="366"/>
      <c r="F14" s="366"/>
      <c r="G14" s="366"/>
      <c r="H14" s="1"/>
      <c r="I14" s="270">
        <f t="shared" si="0"/>
        <v>0</v>
      </c>
    </row>
    <row r="15" spans="1:10">
      <c r="A15" s="266" t="s">
        <v>24</v>
      </c>
      <c r="B15" s="366" t="s">
        <v>26</v>
      </c>
      <c r="C15" s="366"/>
      <c r="D15" s="366"/>
      <c r="E15" s="366"/>
      <c r="F15" s="366"/>
      <c r="G15" s="366"/>
      <c r="H15" s="1"/>
      <c r="I15" s="270">
        <f t="shared" si="0"/>
        <v>0</v>
      </c>
    </row>
    <row r="16" spans="1:10">
      <c r="A16" s="266" t="s">
        <v>25</v>
      </c>
      <c r="B16" s="366" t="s">
        <v>23</v>
      </c>
      <c r="C16" s="366"/>
      <c r="D16" s="366"/>
      <c r="E16" s="366"/>
      <c r="F16" s="366"/>
      <c r="G16" s="366"/>
      <c r="H16" s="1"/>
      <c r="I16" s="270">
        <f t="shared" si="0"/>
        <v>0</v>
      </c>
    </row>
    <row r="17" spans="1:10">
      <c r="A17" s="367" t="s">
        <v>27</v>
      </c>
      <c r="B17" s="377"/>
      <c r="C17" s="377"/>
      <c r="D17" s="377"/>
      <c r="E17" s="377"/>
      <c r="F17" s="377"/>
      <c r="G17" s="378"/>
      <c r="H17" s="2">
        <f>SUM(H9:H16)</f>
        <v>0</v>
      </c>
      <c r="I17" s="267">
        <f>SUM(I9:I16)</f>
        <v>0</v>
      </c>
    </row>
    <row r="18" spans="1:10">
      <c r="A18" s="370" t="s">
        <v>28</v>
      </c>
      <c r="B18" s="371"/>
      <c r="C18" s="371"/>
      <c r="D18" s="371"/>
      <c r="E18" s="371"/>
      <c r="F18" s="371"/>
      <c r="G18" s="371"/>
      <c r="H18" s="371"/>
      <c r="I18" s="372"/>
    </row>
    <row r="19" spans="1:10">
      <c r="A19" s="266" t="s">
        <v>29</v>
      </c>
      <c r="B19" s="374" t="s">
        <v>33</v>
      </c>
      <c r="C19" s="375"/>
      <c r="D19" s="375"/>
      <c r="E19" s="375"/>
      <c r="F19" s="375"/>
      <c r="G19" s="376"/>
      <c r="H19" s="1"/>
      <c r="I19" s="270">
        <f>ROUND(($I$6)*H19,2)</f>
        <v>0</v>
      </c>
    </row>
    <row r="20" spans="1:10">
      <c r="A20" s="266" t="s">
        <v>30</v>
      </c>
      <c r="B20" s="379" t="s">
        <v>315</v>
      </c>
      <c r="C20" s="380"/>
      <c r="D20" s="380"/>
      <c r="E20" s="380"/>
      <c r="F20" s="380"/>
      <c r="G20" s="381"/>
      <c r="H20" s="1"/>
      <c r="I20" s="270">
        <f t="shared" ref="I20:I24" si="1">ROUND(($I$6)*H20,2)</f>
        <v>0</v>
      </c>
    </row>
    <row r="21" spans="1:10">
      <c r="A21" s="266" t="s">
        <v>32</v>
      </c>
      <c r="B21" s="366" t="s">
        <v>35</v>
      </c>
      <c r="C21" s="366"/>
      <c r="D21" s="366"/>
      <c r="E21" s="366"/>
      <c r="F21" s="366"/>
      <c r="G21" s="366"/>
      <c r="H21" s="1"/>
      <c r="I21" s="270">
        <f t="shared" si="1"/>
        <v>0</v>
      </c>
    </row>
    <row r="22" spans="1:10">
      <c r="A22" s="266" t="s">
        <v>34</v>
      </c>
      <c r="B22" s="366" t="s">
        <v>386</v>
      </c>
      <c r="C22" s="366"/>
      <c r="D22" s="366"/>
      <c r="E22" s="366"/>
      <c r="F22" s="366"/>
      <c r="G22" s="366"/>
      <c r="H22" s="1"/>
      <c r="I22" s="270">
        <f t="shared" si="1"/>
        <v>0</v>
      </c>
    </row>
    <row r="23" spans="1:10">
      <c r="A23" s="266" t="s">
        <v>180</v>
      </c>
      <c r="B23" s="366" t="s">
        <v>183</v>
      </c>
      <c r="C23" s="366"/>
      <c r="D23" s="366"/>
      <c r="E23" s="366"/>
      <c r="F23" s="366"/>
      <c r="G23" s="366"/>
      <c r="H23" s="1"/>
      <c r="I23" s="270">
        <f t="shared" si="1"/>
        <v>0</v>
      </c>
    </row>
    <row r="24" spans="1:10">
      <c r="A24" s="266" t="s">
        <v>181</v>
      </c>
      <c r="B24" s="366" t="s">
        <v>387</v>
      </c>
      <c r="C24" s="366"/>
      <c r="D24" s="366"/>
      <c r="E24" s="366"/>
      <c r="F24" s="366"/>
      <c r="G24" s="366"/>
      <c r="H24" s="1"/>
      <c r="I24" s="270">
        <f t="shared" si="1"/>
        <v>0</v>
      </c>
    </row>
    <row r="25" spans="1:10">
      <c r="A25" s="266" t="s">
        <v>182</v>
      </c>
      <c r="B25" s="374" t="s">
        <v>31</v>
      </c>
      <c r="C25" s="375"/>
      <c r="D25" s="375"/>
      <c r="E25" s="375"/>
      <c r="F25" s="375"/>
      <c r="G25" s="376"/>
      <c r="H25" s="1"/>
      <c r="I25" s="270">
        <f>ROUND(($I$6)*H25,2)</f>
        <v>0</v>
      </c>
    </row>
    <row r="26" spans="1:10">
      <c r="A26" s="367" t="s">
        <v>36</v>
      </c>
      <c r="B26" s="368"/>
      <c r="C26" s="368"/>
      <c r="D26" s="368"/>
      <c r="E26" s="368"/>
      <c r="F26" s="368"/>
      <c r="G26" s="369"/>
      <c r="H26" s="2">
        <f>SUM(H19:H25)</f>
        <v>0</v>
      </c>
      <c r="I26" s="271">
        <f>SUM(I19:I25)</f>
        <v>0</v>
      </c>
    </row>
    <row r="27" spans="1:10">
      <c r="A27" s="362" t="s">
        <v>37</v>
      </c>
      <c r="B27" s="363"/>
      <c r="C27" s="363"/>
      <c r="D27" s="363"/>
      <c r="E27" s="363"/>
      <c r="F27" s="363"/>
      <c r="G27" s="363"/>
      <c r="H27" s="363"/>
      <c r="I27" s="373"/>
    </row>
    <row r="28" spans="1:10">
      <c r="A28" s="266" t="s">
        <v>38</v>
      </c>
      <c r="B28" s="366" t="s">
        <v>40</v>
      </c>
      <c r="C28" s="366"/>
      <c r="D28" s="366"/>
      <c r="E28" s="366"/>
      <c r="F28" s="366"/>
      <c r="G28" s="366"/>
      <c r="H28" s="1"/>
      <c r="I28" s="270">
        <f>ROUND(($I$6)*H28,2)</f>
        <v>0</v>
      </c>
      <c r="J28" s="140"/>
    </row>
    <row r="29" spans="1:10">
      <c r="A29" s="266" t="s">
        <v>39</v>
      </c>
      <c r="B29" s="366" t="s">
        <v>184</v>
      </c>
      <c r="C29" s="366"/>
      <c r="D29" s="366"/>
      <c r="E29" s="366"/>
      <c r="F29" s="366"/>
      <c r="G29" s="366"/>
      <c r="H29" s="1"/>
      <c r="I29" s="270">
        <f t="shared" ref="I29:I30" si="2">ROUND(($I$6)*H29,2)</f>
        <v>0</v>
      </c>
    </row>
    <row r="30" spans="1:10">
      <c r="A30" s="266" t="s">
        <v>217</v>
      </c>
      <c r="B30" s="366" t="s">
        <v>185</v>
      </c>
      <c r="C30" s="366"/>
      <c r="D30" s="366"/>
      <c r="E30" s="366"/>
      <c r="F30" s="366"/>
      <c r="G30" s="366"/>
      <c r="H30" s="1"/>
      <c r="I30" s="270">
        <f t="shared" si="2"/>
        <v>0</v>
      </c>
    </row>
    <row r="31" spans="1:10">
      <c r="A31" s="367" t="s">
        <v>41</v>
      </c>
      <c r="B31" s="368"/>
      <c r="C31" s="368"/>
      <c r="D31" s="368"/>
      <c r="E31" s="368"/>
      <c r="F31" s="368"/>
      <c r="G31" s="369"/>
      <c r="H31" s="2">
        <f>SUM(H28:H30)</f>
        <v>0</v>
      </c>
      <c r="I31" s="270">
        <f>ROUND(($I$6)*H31,2)</f>
        <v>0</v>
      </c>
    </row>
    <row r="32" spans="1:10">
      <c r="A32" s="370" t="s">
        <v>42</v>
      </c>
      <c r="B32" s="371"/>
      <c r="C32" s="371"/>
      <c r="D32" s="371"/>
      <c r="E32" s="371"/>
      <c r="F32" s="371"/>
      <c r="G32" s="371"/>
      <c r="H32" s="371"/>
      <c r="I32" s="372"/>
    </row>
    <row r="33" spans="1:16">
      <c r="A33" s="266" t="s">
        <v>43</v>
      </c>
      <c r="B33" s="366" t="s">
        <v>44</v>
      </c>
      <c r="C33" s="366"/>
      <c r="D33" s="366"/>
      <c r="E33" s="366"/>
      <c r="F33" s="366"/>
      <c r="G33" s="366"/>
      <c r="H33" s="390"/>
      <c r="I33" s="388">
        <f>ROUND(($I$6)*H33,2)</f>
        <v>0</v>
      </c>
    </row>
    <row r="34" spans="1:16">
      <c r="A34" s="362" t="s">
        <v>41</v>
      </c>
      <c r="B34" s="363"/>
      <c r="C34" s="363"/>
      <c r="D34" s="363"/>
      <c r="E34" s="363"/>
      <c r="F34" s="363"/>
      <c r="G34" s="363"/>
      <c r="H34" s="391"/>
      <c r="I34" s="389"/>
    </row>
    <row r="35" spans="1:16" ht="15" customHeight="1">
      <c r="A35" s="398" t="s">
        <v>45</v>
      </c>
      <c r="B35" s="399"/>
      <c r="C35" s="399"/>
      <c r="D35" s="399"/>
      <c r="E35" s="399"/>
      <c r="F35" s="399"/>
      <c r="G35" s="399"/>
      <c r="H35" s="400"/>
      <c r="I35" s="272">
        <f>I17+I26+I31+I33</f>
        <v>0</v>
      </c>
    </row>
    <row r="36" spans="1:16">
      <c r="A36" s="364" t="s">
        <v>46</v>
      </c>
      <c r="B36" s="365"/>
      <c r="C36" s="365"/>
      <c r="D36" s="365"/>
      <c r="E36" s="365"/>
      <c r="F36" s="365"/>
      <c r="G36" s="365"/>
      <c r="H36" s="365"/>
      <c r="I36" s="269">
        <f>I6+I35</f>
        <v>0</v>
      </c>
    </row>
    <row r="37" spans="1:16">
      <c r="A37" s="367" t="s">
        <v>178</v>
      </c>
      <c r="B37" s="368"/>
      <c r="C37" s="368"/>
      <c r="D37" s="368"/>
      <c r="E37" s="368"/>
      <c r="F37" s="368"/>
      <c r="G37" s="368"/>
      <c r="H37" s="368"/>
      <c r="I37" s="392" t="s">
        <v>172</v>
      </c>
    </row>
    <row r="38" spans="1:16">
      <c r="A38" s="266" t="s">
        <v>4</v>
      </c>
      <c r="B38" s="374" t="s">
        <v>410</v>
      </c>
      <c r="C38" s="375"/>
      <c r="D38" s="375"/>
      <c r="E38" s="375"/>
      <c r="F38" s="375"/>
      <c r="G38" s="375"/>
      <c r="H38" s="376"/>
      <c r="I38" s="270"/>
    </row>
    <row r="39" spans="1:16">
      <c r="A39" s="266" t="s">
        <v>6</v>
      </c>
      <c r="B39" s="374" t="s">
        <v>174</v>
      </c>
      <c r="C39" s="375"/>
      <c r="D39" s="375"/>
      <c r="E39" s="375"/>
      <c r="F39" s="375"/>
      <c r="G39" s="375"/>
      <c r="H39" s="376"/>
      <c r="I39" s="270"/>
    </row>
    <row r="40" spans="1:16">
      <c r="A40" s="266" t="s">
        <v>7</v>
      </c>
      <c r="B40" s="374" t="s">
        <v>47</v>
      </c>
      <c r="C40" s="375"/>
      <c r="D40" s="375"/>
      <c r="E40" s="375"/>
      <c r="F40" s="375"/>
      <c r="G40" s="375"/>
      <c r="H40" s="376"/>
      <c r="I40" s="267"/>
    </row>
    <row r="41" spans="1:16">
      <c r="A41" s="266" t="s">
        <v>8</v>
      </c>
      <c r="B41" s="374" t="s">
        <v>408</v>
      </c>
      <c r="C41" s="375"/>
      <c r="D41" s="375"/>
      <c r="E41" s="375"/>
      <c r="F41" s="375"/>
      <c r="G41" s="375"/>
      <c r="H41" s="376"/>
      <c r="I41" s="270"/>
    </row>
    <row r="42" spans="1:16">
      <c r="A42" s="266" t="s">
        <v>175</v>
      </c>
      <c r="B42" s="374" t="s">
        <v>173</v>
      </c>
      <c r="C42" s="375"/>
      <c r="D42" s="375"/>
      <c r="E42" s="375"/>
      <c r="F42" s="375"/>
      <c r="G42" s="375"/>
      <c r="H42" s="376"/>
      <c r="I42" s="270"/>
      <c r="P42" s="274"/>
    </row>
    <row r="43" spans="1:16">
      <c r="A43" s="266" t="s">
        <v>176</v>
      </c>
      <c r="B43" s="374" t="s">
        <v>50</v>
      </c>
      <c r="C43" s="375"/>
      <c r="D43" s="375"/>
      <c r="E43" s="375"/>
      <c r="F43" s="375"/>
      <c r="G43" s="375"/>
      <c r="H43" s="376"/>
      <c r="I43" s="270"/>
      <c r="P43" s="274"/>
    </row>
    <row r="44" spans="1:16">
      <c r="A44" s="266" t="s">
        <v>177</v>
      </c>
      <c r="B44" s="374" t="s">
        <v>49</v>
      </c>
      <c r="C44" s="375"/>
      <c r="D44" s="375"/>
      <c r="E44" s="375"/>
      <c r="F44" s="375"/>
      <c r="G44" s="375"/>
      <c r="H44" s="376"/>
      <c r="I44" s="270"/>
      <c r="P44" s="274"/>
    </row>
    <row r="45" spans="1:16">
      <c r="A45" s="266" t="s">
        <v>331</v>
      </c>
      <c r="B45" s="374" t="s">
        <v>48</v>
      </c>
      <c r="C45" s="375"/>
      <c r="D45" s="375"/>
      <c r="E45" s="375"/>
      <c r="F45" s="375"/>
      <c r="G45" s="375"/>
      <c r="H45" s="376"/>
      <c r="I45" s="270"/>
    </row>
    <row r="46" spans="1:16">
      <c r="A46" s="362" t="s">
        <v>51</v>
      </c>
      <c r="B46" s="363"/>
      <c r="C46" s="363"/>
      <c r="D46" s="363"/>
      <c r="E46" s="363"/>
      <c r="F46" s="363"/>
      <c r="G46" s="363"/>
      <c r="H46" s="363"/>
      <c r="I46" s="271">
        <f>SUM(I38:I45)</f>
        <v>0</v>
      </c>
    </row>
    <row r="47" spans="1:16">
      <c r="A47" s="382" t="s">
        <v>52</v>
      </c>
      <c r="B47" s="383"/>
      <c r="C47" s="383"/>
      <c r="D47" s="383"/>
      <c r="E47" s="383"/>
      <c r="F47" s="383"/>
      <c r="G47" s="383"/>
      <c r="H47" s="384"/>
      <c r="I47" s="269">
        <f>I46+I36</f>
        <v>0</v>
      </c>
      <c r="N47" s="174"/>
      <c r="P47" s="274"/>
    </row>
    <row r="48" spans="1:16">
      <c r="A48" s="382" t="s">
        <v>179</v>
      </c>
      <c r="B48" s="383"/>
      <c r="C48" s="383"/>
      <c r="D48" s="383"/>
      <c r="E48" s="383"/>
      <c r="F48" s="383"/>
      <c r="G48" s="383"/>
      <c r="H48" s="383"/>
      <c r="I48" s="385"/>
      <c r="L48" s="174"/>
    </row>
    <row r="49" spans="1:14">
      <c r="A49" s="266">
        <v>1</v>
      </c>
      <c r="B49" s="366" t="s">
        <v>407</v>
      </c>
      <c r="C49" s="366"/>
      <c r="D49" s="366"/>
      <c r="E49" s="366"/>
      <c r="F49" s="366"/>
      <c r="G49" s="366"/>
      <c r="H49" s="386"/>
      <c r="I49" s="396">
        <f>ROUND(I47*H49,2)</f>
        <v>0</v>
      </c>
    </row>
    <row r="50" spans="1:14">
      <c r="A50" s="364" t="s">
        <v>54</v>
      </c>
      <c r="B50" s="365"/>
      <c r="C50" s="365"/>
      <c r="D50" s="365"/>
      <c r="E50" s="365"/>
      <c r="F50" s="365"/>
      <c r="G50" s="365"/>
      <c r="H50" s="387"/>
      <c r="I50" s="397"/>
    </row>
    <row r="51" spans="1:14">
      <c r="A51" s="382" t="s">
        <v>55</v>
      </c>
      <c r="B51" s="383"/>
      <c r="C51" s="383"/>
      <c r="D51" s="383"/>
      <c r="E51" s="383"/>
      <c r="F51" s="383"/>
      <c r="G51" s="383"/>
      <c r="H51" s="384"/>
      <c r="I51" s="269">
        <f>I47+I49</f>
        <v>0</v>
      </c>
      <c r="K51" s="174"/>
    </row>
    <row r="52" spans="1:14">
      <c r="A52" s="382" t="s">
        <v>56</v>
      </c>
      <c r="B52" s="383"/>
      <c r="C52" s="383"/>
      <c r="D52" s="383"/>
      <c r="E52" s="383"/>
      <c r="F52" s="383"/>
      <c r="G52" s="383"/>
      <c r="H52" s="383"/>
      <c r="I52" s="385"/>
    </row>
    <row r="53" spans="1:14">
      <c r="A53" s="266">
        <v>1</v>
      </c>
      <c r="B53" s="374" t="s">
        <v>411</v>
      </c>
      <c r="C53" s="375"/>
      <c r="D53" s="375"/>
      <c r="E53" s="375"/>
      <c r="F53" s="375"/>
      <c r="G53" s="376"/>
      <c r="H53" s="1"/>
      <c r="I53" s="401">
        <f>I58-I51</f>
        <v>0</v>
      </c>
      <c r="K53" s="174"/>
      <c r="L53" s="174"/>
    </row>
    <row r="54" spans="1:14">
      <c r="A54" s="266">
        <v>2</v>
      </c>
      <c r="B54" s="374" t="s">
        <v>413</v>
      </c>
      <c r="C54" s="375"/>
      <c r="D54" s="375"/>
      <c r="E54" s="375"/>
      <c r="F54" s="375"/>
      <c r="G54" s="376"/>
      <c r="H54" s="1"/>
      <c r="I54" s="402"/>
      <c r="L54" s="174"/>
      <c r="N54" s="174"/>
    </row>
    <row r="55" spans="1:14">
      <c r="A55" s="266">
        <v>3</v>
      </c>
      <c r="B55" s="374" t="s">
        <v>412</v>
      </c>
      <c r="C55" s="375"/>
      <c r="D55" s="375"/>
      <c r="E55" s="375"/>
      <c r="F55" s="375"/>
      <c r="G55" s="376"/>
      <c r="H55" s="1"/>
      <c r="I55" s="402"/>
      <c r="L55" s="174"/>
      <c r="M55" s="174"/>
    </row>
    <row r="56" spans="1:14">
      <c r="A56" s="266">
        <v>4</v>
      </c>
      <c r="B56" s="374" t="s">
        <v>415</v>
      </c>
      <c r="C56" s="375"/>
      <c r="D56" s="375"/>
      <c r="E56" s="375"/>
      <c r="F56" s="375"/>
      <c r="G56" s="376"/>
      <c r="H56" s="1"/>
      <c r="I56" s="402"/>
      <c r="K56" s="174"/>
      <c r="L56" s="174"/>
    </row>
    <row r="57" spans="1:14">
      <c r="A57" s="364" t="s">
        <v>414</v>
      </c>
      <c r="B57" s="365"/>
      <c r="C57" s="365"/>
      <c r="D57" s="365"/>
      <c r="E57" s="365"/>
      <c r="F57" s="365"/>
      <c r="G57" s="365"/>
      <c r="H57" s="2">
        <f>SUM(H53:H56)</f>
        <v>0</v>
      </c>
      <c r="I57" s="403"/>
      <c r="K57" s="174"/>
      <c r="L57" s="76"/>
    </row>
    <row r="58" spans="1:14" ht="15.75" thickBot="1">
      <c r="A58" s="359" t="s">
        <v>57</v>
      </c>
      <c r="B58" s="360"/>
      <c r="C58" s="360"/>
      <c r="D58" s="360"/>
      <c r="E58" s="360"/>
      <c r="F58" s="360"/>
      <c r="G58" s="360"/>
      <c r="H58" s="361"/>
      <c r="I58" s="273">
        <f>ROUND(I51/(100%-H57),2)</f>
        <v>0</v>
      </c>
    </row>
    <row r="59" spans="1:14" ht="29.25" customHeight="1"/>
    <row r="60" spans="1:14" ht="29.25" customHeight="1"/>
    <row r="61" spans="1:14">
      <c r="I61" s="174"/>
    </row>
    <row r="62" spans="1:14">
      <c r="H62" s="233"/>
      <c r="I62" s="174"/>
    </row>
  </sheetData>
  <mergeCells count="63">
    <mergeCell ref="A58:H58"/>
    <mergeCell ref="A51:H51"/>
    <mergeCell ref="A52:I52"/>
    <mergeCell ref="B53:G53"/>
    <mergeCell ref="I53:I57"/>
    <mergeCell ref="B54:G54"/>
    <mergeCell ref="B55:G55"/>
    <mergeCell ref="B56:G56"/>
    <mergeCell ref="A57:G57"/>
    <mergeCell ref="A47:H47"/>
    <mergeCell ref="A48:I48"/>
    <mergeCell ref="B49:G49"/>
    <mergeCell ref="H49:H50"/>
    <mergeCell ref="I49:I50"/>
    <mergeCell ref="A50:G50"/>
    <mergeCell ref="A46:H46"/>
    <mergeCell ref="A35:H35"/>
    <mergeCell ref="A36:H36"/>
    <mergeCell ref="A37:I37"/>
    <mergeCell ref="B38:H38"/>
    <mergeCell ref="B39:H39"/>
    <mergeCell ref="B40:H40"/>
    <mergeCell ref="B41:H41"/>
    <mergeCell ref="B42:H42"/>
    <mergeCell ref="B43:H43"/>
    <mergeCell ref="B44:H44"/>
    <mergeCell ref="B45:H45"/>
    <mergeCell ref="A31:G31"/>
    <mergeCell ref="A32:I32"/>
    <mergeCell ref="B33:G33"/>
    <mergeCell ref="H33:H34"/>
    <mergeCell ref="I33:I34"/>
    <mergeCell ref="A34:G34"/>
    <mergeCell ref="B30:G30"/>
    <mergeCell ref="B19:G19"/>
    <mergeCell ref="B20:G20"/>
    <mergeCell ref="B21:G21"/>
    <mergeCell ref="B22:G22"/>
    <mergeCell ref="B23:G23"/>
    <mergeCell ref="B24:G24"/>
    <mergeCell ref="B25:G25"/>
    <mergeCell ref="A26:G26"/>
    <mergeCell ref="A27:I27"/>
    <mergeCell ref="B28:G28"/>
    <mergeCell ref="B29:G29"/>
    <mergeCell ref="A18:I18"/>
    <mergeCell ref="A7:I7"/>
    <mergeCell ref="A8:I8"/>
    <mergeCell ref="B9:G9"/>
    <mergeCell ref="B10:G10"/>
    <mergeCell ref="B11:G11"/>
    <mergeCell ref="B12:G12"/>
    <mergeCell ref="B13:G13"/>
    <mergeCell ref="B14:G14"/>
    <mergeCell ref="B15:G15"/>
    <mergeCell ref="B16:G16"/>
    <mergeCell ref="A17:G17"/>
    <mergeCell ref="A6:H6"/>
    <mergeCell ref="A1:H1"/>
    <mergeCell ref="A2:I2"/>
    <mergeCell ref="B3:G3"/>
    <mergeCell ref="B4:G4"/>
    <mergeCell ref="B5:G5"/>
  </mergeCell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28</vt:i4>
      </vt:variant>
    </vt:vector>
  </HeadingPairs>
  <TitlesOfParts>
    <vt:vector size="48" baseType="lpstr">
      <vt:lpstr>PIS-COF</vt:lpstr>
      <vt:lpstr>Planilha3</vt:lpstr>
      <vt:lpstr>Planilha1</vt:lpstr>
      <vt:lpstr>GERAL</vt:lpstr>
      <vt:lpstr>E.O. D</vt:lpstr>
      <vt:lpstr>E.O. N</vt:lpstr>
      <vt:lpstr>A.C.O.P. D</vt:lpstr>
      <vt:lpstr>A.C.O.P. N</vt:lpstr>
      <vt:lpstr>C.O. I D</vt:lpstr>
      <vt:lpstr>C.O. I N</vt:lpstr>
      <vt:lpstr>C.O. II D</vt:lpstr>
      <vt:lpstr>C.O. II N</vt:lpstr>
      <vt:lpstr>C.O. III D</vt:lpstr>
      <vt:lpstr>B.C. D</vt:lpstr>
      <vt:lpstr>B.C. N</vt:lpstr>
      <vt:lpstr>B.C.L. D</vt:lpstr>
      <vt:lpstr>B.C.L. N</vt:lpstr>
      <vt:lpstr>Planilha11</vt:lpstr>
      <vt:lpstr>Planilha4</vt:lpstr>
      <vt:lpstr>Planilha5</vt:lpstr>
      <vt:lpstr>'A.C.O.P. D'!Area_de_impressao</vt:lpstr>
      <vt:lpstr>'A.C.O.P. N'!Area_de_impressao</vt:lpstr>
      <vt:lpstr>'B.C. D'!Area_de_impressao</vt:lpstr>
      <vt:lpstr>'B.C. N'!Area_de_impressao</vt:lpstr>
      <vt:lpstr>'B.C.L. D'!Area_de_impressao</vt:lpstr>
      <vt:lpstr>'B.C.L. N'!Area_de_impressao</vt:lpstr>
      <vt:lpstr>'C.O. I D'!Area_de_impressao</vt:lpstr>
      <vt:lpstr>'C.O. I N'!Area_de_impressao</vt:lpstr>
      <vt:lpstr>'C.O. II D'!Area_de_impressao</vt:lpstr>
      <vt:lpstr>'C.O. II N'!Area_de_impressao</vt:lpstr>
      <vt:lpstr>'C.O. III D'!Area_de_impressao</vt:lpstr>
      <vt:lpstr>'E.O. D'!Area_de_impressao</vt:lpstr>
      <vt:lpstr>'E.O. N'!Area_de_impressao</vt:lpstr>
      <vt:lpstr>GERAL!Area_de_impressao</vt:lpstr>
      <vt:lpstr>Planilha4!Area_de_impressao</vt:lpstr>
      <vt:lpstr>'A.C.O.P. D'!Titulos_de_impressao</vt:lpstr>
      <vt:lpstr>'A.C.O.P. N'!Titulos_de_impressao</vt:lpstr>
      <vt:lpstr>'B.C. D'!Titulos_de_impressao</vt:lpstr>
      <vt:lpstr>'B.C. N'!Titulos_de_impressao</vt:lpstr>
      <vt:lpstr>'B.C.L. D'!Titulos_de_impressao</vt:lpstr>
      <vt:lpstr>'B.C.L. N'!Titulos_de_impressao</vt:lpstr>
      <vt:lpstr>'C.O. I D'!Titulos_de_impressao</vt:lpstr>
      <vt:lpstr>'C.O. I N'!Titulos_de_impressao</vt:lpstr>
      <vt:lpstr>'C.O. II D'!Titulos_de_impressao</vt:lpstr>
      <vt:lpstr>'C.O. II N'!Titulos_de_impressao</vt:lpstr>
      <vt:lpstr>'C.O. III D'!Titulos_de_impressao</vt:lpstr>
      <vt:lpstr>'E.O. D'!Titulos_de_impressao</vt:lpstr>
      <vt:lpstr>'E.O. N'!Titulos_de_impressao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Aucenir Nina Macedo Costa</cp:lastModifiedBy>
  <cp:lastPrinted>2023-08-03T12:38:44Z</cp:lastPrinted>
  <dcterms:created xsi:type="dcterms:W3CDTF">2020-12-16T00:53:53Z</dcterms:created>
  <dcterms:modified xsi:type="dcterms:W3CDTF">2024-11-25T16:48:59Z</dcterms:modified>
</cp:coreProperties>
</file>